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 codeName="{DD97A8EA-9A9A-E61F-A557-7D5A7D7259CE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S:\AUS\Common\PROSPECTS\Ana\Southwestern University\2026\"/>
    </mc:Choice>
  </mc:AlternateContent>
  <xr:revisionPtr revIDLastSave="0" documentId="13_ncr:1_{2E73A11F-1CB4-44A5-B339-95FC4B3925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ep 1 - Begin Here" sheetId="6" r:id="rId1"/>
    <sheet name="Step 2 - Plan Cost Estimator" sheetId="1" r:id="rId2"/>
    <sheet name="Benefits &amp; Rates Overview" sheetId="5" r:id="rId3"/>
    <sheet name="Plan Data" sheetId="3" state="hidden" r:id="rId4"/>
    <sheet name="Disclaimers" sheetId="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Fill" localSheetId="4" hidden="1">#REF!</definedName>
    <definedName name="_Fill" hidden="1">#REF!</definedName>
    <definedName name="_Key1" localSheetId="4" hidden="1">#REF!</definedName>
    <definedName name="_Key1" hidden="1">#REF!</definedName>
    <definedName name="_Order1" hidden="1">255</definedName>
    <definedName name="_Sort" localSheetId="4" hidden="1">#REF!</definedName>
    <definedName name="_Sort" hidden="1">#REF!</definedName>
    <definedName name="AAAA" hidden="1">{#N/A,#N/A,FALSE,"Approval2"}</definedName>
    <definedName name="AccountMgr">'[1]Input - Items|Factors'!$F$3</definedName>
    <definedName name="AcctCodes" localSheetId="4">'[2]Budget 0917'!#REF!</definedName>
    <definedName name="AcctCodes">'[2]Budget 0917'!#REF!</definedName>
    <definedName name="AcctMgr">[3]Main!$B$14</definedName>
    <definedName name="AcctMgrPhone">[3]Main!$B$19</definedName>
    <definedName name="Address" localSheetId="4">#REF!</definedName>
    <definedName name="Address">#REF!</definedName>
    <definedName name="Addresses">[4]Input!$AL$2:$AM$73</definedName>
    <definedName name="All_Data" localSheetId="4">#REF!</definedName>
    <definedName name="All_Data">#REF!</definedName>
    <definedName name="approvla" hidden="1">{#N/A,#N/A,FALSE,"Cosmos Report"}</definedName>
    <definedName name="ASO" localSheetId="4">#REF!</definedName>
    <definedName name="ASO">#REF!</definedName>
    <definedName name="Base_Data_Input_Page" localSheetId="4">#REF!</definedName>
    <definedName name="Base_Data_Input_Page">#REF!</definedName>
    <definedName name="Benefits_Realized" localSheetId="4">[5]Scorecard!#REF!</definedName>
    <definedName name="Benefits_Realized">[5]Scorecard!#REF!</definedName>
    <definedName name="Cash___ROI_Statement" localSheetId="4">[5]Scorecard!#REF!</definedName>
    <definedName name="Cash___ROI_Statement">[5]Scorecard!#REF!</definedName>
    <definedName name="City" localSheetId="4">#REF!</definedName>
    <definedName name="City">#REF!</definedName>
    <definedName name="Claim_Level_ICD9_Procedure_Code" localSheetId="4">#REF!</definedName>
    <definedName name="Claim_Level_ICD9_Procedure_Code">#REF!</definedName>
    <definedName name="Claimants" localSheetId="4">#REF!</definedName>
    <definedName name="Claimants">#REF!</definedName>
    <definedName name="ClaimID" localSheetId="4">#REF!</definedName>
    <definedName name="ClaimID">#REF!</definedName>
    <definedName name="Class_Code" localSheetId="4">'[2]Budget 0917'!#REF!</definedName>
    <definedName name="Class_Code">'[2]Budget 0917'!#REF!</definedName>
    <definedName name="codes" localSheetId="4">'[2]Budget 0917'!#REF!</definedName>
    <definedName name="codes">'[2]Budget 0917'!#REF!</definedName>
    <definedName name="Compensation_Revenue" localSheetId="4">#REF!</definedName>
    <definedName name="Compensation_Revenue">#REF!</definedName>
    <definedName name="Completed" localSheetId="4">#REF!</definedName>
    <definedName name="Completed">#REF!</definedName>
    <definedName name="ConReview" localSheetId="4">#REF!</definedName>
    <definedName name="ConReview">#REF!</definedName>
    <definedName name="Contract" localSheetId="4">#REF!</definedName>
    <definedName name="Contract">#REF!</definedName>
    <definedName name="Cost_of_Vacancy_of_Sales_and_Service_Employees" localSheetId="4">#REF!</definedName>
    <definedName name="Cost_of_Vacancy_of_Sales_and_Service_Employees">#REF!</definedName>
    <definedName name="Count_of_Claimants" localSheetId="4">#REF!</definedName>
    <definedName name="Count_of_Claimants">#REF!</definedName>
    <definedName name="Count_of_Claims" localSheetId="4">#REF!</definedName>
    <definedName name="Count_of_Claims">#REF!</definedName>
    <definedName name="CPT" localSheetId="4">#REF!</definedName>
    <definedName name="CPT">#REF!</definedName>
    <definedName name="_xlnm.Criteria" localSheetId="4">'[6]GWL Renewal Analysis'!#REF!</definedName>
    <definedName name="_xlnm.Criteria">'[6]GWL Renewal Analysis'!#REF!</definedName>
    <definedName name="CstNbr">'[1]Input - Items|Factors'!$B$3</definedName>
    <definedName name="DataColumns4.1.0.0">[7]ColumnsMap!$C$232:$D$238</definedName>
    <definedName name="DataColumns4.1.1.0">[7]ColumnsMap!$C$472:$D$478</definedName>
    <definedName name="DataColumns4.1.2.0">[7]ColumnsMap!$C$741:$D$747</definedName>
    <definedName name="DataColumns4.2.0.0">[7]ColumnsMap!$C$241:$D$253</definedName>
    <definedName name="DataColumns4.2.0.1">[7]ColumnsMap!$C$256:$D$268</definedName>
    <definedName name="DataColumns4.2.1.0">[7]ColumnsMap!$C$481:$D$493</definedName>
    <definedName name="DataColumns4.2.1.1">[7]ColumnsMap!$C$496:$D$508</definedName>
    <definedName name="DataColumns4.2.2.0">[7]ColumnsMap!$C$750:$D$762</definedName>
    <definedName name="DataColumns4.2.2.1">[7]ColumnsMap!$C$765:$D$777</definedName>
    <definedName name="DataColumns4.3.0.0">[7]ColumnsMap!$C$271:$D$281</definedName>
    <definedName name="DataColumns4.3.1.0">[7]ColumnsMap!$C$511:$D$521</definedName>
    <definedName name="DataColumns4.3.2.0">[7]ColumnsMap!$C$780:$D$790</definedName>
    <definedName name="DataColumns4.4.0.0">[7]ColumnsMap!$C$284:$D$294</definedName>
    <definedName name="DataColumns4.4.1.0">[7]ColumnsMap!$C$524:$D$536</definedName>
    <definedName name="DataColumns4.4.1.1">[7]ColumnsMap!$C$539:$D$551</definedName>
    <definedName name="DataColumns4.4.1.2">[7]ColumnsMap!$C$554:$D$566</definedName>
    <definedName name="DataColumns4.4.2.0">[7]ColumnsMap!$C$793:$D$805</definedName>
    <definedName name="DataColumns4.4.2.1">[7]ColumnsMap!$C$808:$D$820</definedName>
    <definedName name="DataColumns4.4.2.2">[7]ColumnsMap!$C$823:$D$835</definedName>
    <definedName name="DataColumns4.4.2.3">[7]ColumnsMap!$C$838:$D$850</definedName>
    <definedName name="DataColumns4.5.0.0">[7]ColumnsMap!$C$299:$D$305</definedName>
    <definedName name="DataColumns4.5.1.0">[7]ColumnsMap!$C$569:$D$575</definedName>
    <definedName name="DataColumns4.5.2.0">[7]ColumnsMap!$C$853:$D$859</definedName>
    <definedName name="DataColumns4.6.0.0">[7]ColumnsMap!$C$316:$D$328</definedName>
    <definedName name="DataColumns4.6.1.0">[7]ColumnsMap!$C$586:$D$598</definedName>
    <definedName name="DataColumns4.6.2.0">[7]ColumnsMap!$C$870:$D$882</definedName>
    <definedName name="DataColumns4.7.0.0">[7]ColumnsMap!$C$331:$D$343</definedName>
    <definedName name="DataColumns4.7.1.0">[7]ColumnsMap!$C$601:$D$613</definedName>
    <definedName name="DataColumns4.7.2.0">[7]ColumnsMap!$C$885:$D$897</definedName>
    <definedName name="DataRange" localSheetId="4">#REF!</definedName>
    <definedName name="DataRange">#REF!</definedName>
    <definedName name="Date_Claim_Submission_Rcvd" localSheetId="4">#REF!</definedName>
    <definedName name="Date_Claim_Submission_Rcvd">#REF!</definedName>
    <definedName name="Date_Processed" localSheetId="4">#REF!</definedName>
    <definedName name="Date_Processed">#REF!</definedName>
    <definedName name="DateDue" localSheetId="4">#REF!</definedName>
    <definedName name="DateDue">#REF!</definedName>
    <definedName name="Dental">[3]Main!$B$28</definedName>
    <definedName name="DentalPremInc">[3]Main!$C$28</definedName>
    <definedName name="Diagnosis_Code" localSheetId="4">#REF!</definedName>
    <definedName name="Diagnosis_Code">#REF!</definedName>
    <definedName name="Direct_Savings_from_ASP_strategy" localSheetId="4">#REF!</definedName>
    <definedName name="Direct_Savings_from_ASP_strategy">#REF!</definedName>
    <definedName name="Discharge_DT" localSheetId="4">#REF!</definedName>
    <definedName name="Discharge_DT">#REF!</definedName>
    <definedName name="Discounted_Cash_Flow" localSheetId="4">[5]Scorecard!#REF!</definedName>
    <definedName name="Discounted_Cash_Flow">[5]Scorecard!#REF!</definedName>
    <definedName name="div" localSheetId="4">#REF!</definedName>
    <definedName name="div">#REF!</definedName>
    <definedName name="DMO" localSheetId="4">#REF!</definedName>
    <definedName name="DMO">#REF!</definedName>
    <definedName name="Do_you_wish_to_include_timeliness_and_adequacy_calculation?" localSheetId="4">#REF!</definedName>
    <definedName name="Do_you_wish_to_include_timeliness_and_adequacy_calculation?">#REF!</definedName>
    <definedName name="DRG" localSheetId="4">#REF!</definedName>
    <definedName name="DRG">#REF!</definedName>
    <definedName name="dsf" hidden="1">{"Group Benefit Overview",#N/A,TRUE,"mblank";"Rate Summary",#N/A,TRUE,"mblank";"Census and Manual Rates",#N/A,TRUE,"mblank";"Site Rates",#N/A,TRUE,"mblank";"Experience Rates 1",#N/A,TRUE,"mblank";"Experience Rates 2",#N/A,TRUE,"mblank";"Summary of Rate Action",#N/A,TRUE,"mblank";"Employer Reports",#N/A,TRUE,"mblank"}</definedName>
    <definedName name="DUAL_CHOICE">'[8]KPIC CALC'!$A$119</definedName>
    <definedName name="e" hidden="1">{"Group Benefit Overview",#N/A,TRUE,"mblank";"Rate Summary",#N/A,TRUE,"mblank";"Census and Manual Rates",#N/A,TRUE,"mblank";"Site Rates",#N/A,TRUE,"mblank";"Experience Rates 1",#N/A,TRUE,"mblank";"Experience Rates 2",#N/A,TRUE,"mblank";"Summary of Rate Action",#N/A,TRUE,"mblank";"Employer Reports",#N/A,TRUE,"mblank"}</definedName>
    <definedName name="ed">[7]ColumnsMap!$F$369</definedName>
    <definedName name="employeegi">'[4]Rate Calc'!$B$29:$C$32</definedName>
    <definedName name="Employees" localSheetId="4">#REF!</definedName>
    <definedName name="Employees">#REF!</definedName>
    <definedName name="Enter_number" localSheetId="4">#REF!</definedName>
    <definedName name="Enter_number">#REF!</definedName>
    <definedName name="Executive_Performance_Measures" localSheetId="4">#REF!</definedName>
    <definedName name="Executive_Performance_Measures">#REF!</definedName>
    <definedName name="EXHIBIT" localSheetId="4">#REF!</definedName>
    <definedName name="EXHIBIT">#REF!</definedName>
    <definedName name="External_Time_to_Start__Total" localSheetId="4">#REF!</definedName>
    <definedName name="External_Time_to_Start__Total">#REF!</definedName>
    <definedName name="FieldOffice">'[1]Input - Items|Factors'!$F$2</definedName>
    <definedName name="Flex_Fees">[9]Tables!$AC$18:$AE$21</definedName>
    <definedName name="FOR_ADMIN">[9]Tables!$AH$41:$AK$46</definedName>
    <definedName name="gf" hidden="1">{"Group Benefit Overview",#N/A,TRUE,"mblank";"Rate Summary",#N/A,TRUE,"mblank";"Census and Manual Rates",#N/A,TRUE,"mblank";"Site Rates",#N/A,TRUE,"mblank";"Experience Rates 1",#N/A,TRUE,"mblank";"Experience Rates 2",#N/A,TRUE,"mblank";"Summary of Rate Action",#N/A,TRUE,"mblank";"Employer Reports",#N/A,TRUE,"mblank"}</definedName>
    <definedName name="GI">[3]Main!$B$29</definedName>
    <definedName name="GIPremInc">[3]Main!$C$29</definedName>
    <definedName name="gnum">[4]Input!$AG$18</definedName>
    <definedName name="Gross_Sumbitted_Expense" localSheetId="4">#REF!</definedName>
    <definedName name="Gross_Sumbitted_Expense">#REF!</definedName>
    <definedName name="GroupNumber1.1.0.0">'[7]Gender-Relat By Product'!$A$1</definedName>
    <definedName name="GroupNumber1.2.0.0">'[7]Fncl Claims Sum By Product'!$A$1</definedName>
    <definedName name="GroupNumber1.3.0.0" localSheetId="4">#REF!</definedName>
    <definedName name="GroupNumber1.3.0.0">#REF!</definedName>
    <definedName name="GroupNumber1.3.1.0">'[7]Util and Exp Summary (QPOS)'!$A$1</definedName>
    <definedName name="GroupNumber1.3.2.0">'[7]1.3.2.0'!$A$1</definedName>
    <definedName name="GroupNumber1.3.2.1">'[7]1.3.2.1'!$A$1</definedName>
    <definedName name="GroupNumber1.3.2.2">'[7]1.3.2.2'!$A$1</definedName>
    <definedName name="GroupNumber1.3.2.3">'[7]1.3.2.3'!$A$1</definedName>
    <definedName name="GroupNumber1.4.0.0">'[7]Util and Expense Summary (All)'!$A$1</definedName>
    <definedName name="GroupNumber2.1.0.0">'[7]Sub Gender by Age (HMO)'!$A$1</definedName>
    <definedName name="GroupNumber2.1.1.0">'[7]Sub Gender by Age (QPOS)'!$A$1</definedName>
    <definedName name="GroupNumber2.1.2.0">'[7]2.1.2.0'!$A$1</definedName>
    <definedName name="GroupNumber2.2.0.0">'[7]Mem Gender by Age (HMO)'!$A$1</definedName>
    <definedName name="Groupnumber2.2.1.0">'[7]Mem Gender by Age (QPOS)'!$A$1</definedName>
    <definedName name="GroupNumber2.2.2.0">'[7]2.2.2.0'!$A$1</definedName>
    <definedName name="GroupNumber2.3.0.0">'[7]Sub by Contract Type (HMO)'!$A$1</definedName>
    <definedName name="Groupnumber2.3.1.0">'[7]Sub by Contract Type (QPOS)'!$A$1</definedName>
    <definedName name="GroupNumber2.3.2.0">'[7]2.3.2.0'!$A$1</definedName>
    <definedName name="GroupNumber3.1.0.0">'[7]Financial Summary (HMO)'!$A$1</definedName>
    <definedName name="Groupnumber3.1.1.0">'[7]Financial Summary (QPOS)'!$A$1</definedName>
    <definedName name="GroupNumber3.1.2.0">'[7]3.1.2.0'!$A$1</definedName>
    <definedName name="GroupNumber3.2.0.0">'[7]Exp Summary-Cap (HMO)'!$A$1</definedName>
    <definedName name="Groupnumber3.2.1.0">'[7]Exp Summary-Cap (QPOS)'!$A$1</definedName>
    <definedName name="GroupNumber3.2.2.0">'[7]3.2.2.0'!$A$1</definedName>
    <definedName name="GroupNumber3.3.0.0">'[7]Exp Summary-Claims (HMO)'!$A$1</definedName>
    <definedName name="GroupNumber3.3.1.0">'[7]Exp Summary-Claims (QPOS)'!$A$1</definedName>
    <definedName name="GroupNumber3.3.1.1">'[7]Exp Summary-Claims (QPOS-P)'!$A$1</definedName>
    <definedName name="GroupNumber3.3.1.2">'[7]Exp Summary-Claims (QPOS-N)'!$A$1</definedName>
    <definedName name="GroupNumber3.3.2.0">'[7]3.3.2.0'!$A$1</definedName>
    <definedName name="GroupNumber3.3.2.1">'[7]3.3.2.1'!$A$1</definedName>
    <definedName name="GroupNumber3.3.2.2">'[7]3.3.2.2'!$A$1</definedName>
    <definedName name="GroupNumber3.3.2.3">'[7]3.3.2.3'!$A$1</definedName>
    <definedName name="GroupNumber3.4.0.0">'[7]Top 25 Claimants-Current (HMO)'!$A$1</definedName>
    <definedName name="GroupNumber3.4.0.1">'[7]Top 25 Claimants-Prior (HMO)'!$A$1</definedName>
    <definedName name="Groupnumber3.4.1.0">'[7]Top 25 Claimants-Current (QPOS)'!$A$1</definedName>
    <definedName name="GroupNumber3.4.1.1">'[7]Top 25 Claimants-Prior (QPOS)'!$A$1</definedName>
    <definedName name="GroupNumber3.4.2.0">'[7]3.4.2.0'!$A$1</definedName>
    <definedName name="GroupNumber3.4.2.1">'[7]3.4.2.1'!$A$1</definedName>
    <definedName name="GroupNumber3.5.0.0">'[7]Top 25 Facilities (HMO)'!$A$1</definedName>
    <definedName name="GroupNumber3.5.1.0">'[7]Top 25 Facilities (QPOS)'!$A$1</definedName>
    <definedName name="GroupNumber3.5.1.1">'[7]Top 25 Facilities (QPOS-P)'!$A$1</definedName>
    <definedName name="GroupNumber3.5.1.2">'[7]Top 25 Facilities (QPOS-N)'!$A$1</definedName>
    <definedName name="GroupNumber3.5.2.0">'[7]3.5.2.0'!$A$1</definedName>
    <definedName name="GroupNumber3.6.0.0" localSheetId="4">#REF!</definedName>
    <definedName name="GroupNumber3.6.0.0">#REF!</definedName>
    <definedName name="Groupnumber3.6.1.0" localSheetId="4">#REF!</definedName>
    <definedName name="Groupnumber3.6.1.0">#REF!</definedName>
    <definedName name="GroupNumber3.6.1.1" localSheetId="4">#REF!</definedName>
    <definedName name="GroupNumber3.6.1.1">#REF!</definedName>
    <definedName name="GroupNumber3.6.1.2" localSheetId="4">#REF!</definedName>
    <definedName name="GroupNumber3.6.1.2">#REF!</definedName>
    <definedName name="GroupNumber4.1.0.0">'[7]Dist of Benefits by Prov (HMO)'!$A$1</definedName>
    <definedName name="GroupNumber4.1.1.0">'[7]Dist of Benefits by Prov (QPOS)'!$A$1</definedName>
    <definedName name="GroupNumber4.1.2.0">'[7]4.1.2.0'!$A$1</definedName>
    <definedName name="GroupNumber4.2.0.0">'[7]IP Acute (HMO)'!$A$1</definedName>
    <definedName name="GroupNumber4.2.0.1">'[7]4.2.0.1'!$A$1</definedName>
    <definedName name="GroupNumber4.2.1.0">'[7]IP Acute (QPOS)'!$A$1</definedName>
    <definedName name="Groupnumber4.2.1.1">'[7]4.2.1.1'!$A$1</definedName>
    <definedName name="GroupNumber4.2.2.0">'[7]4.2.2.0'!$A$1</definedName>
    <definedName name="GroupNumber4.2.2.1">'[7]4.2.2.1'!$A$1</definedName>
    <definedName name="GroupNumber4.3.0.0">'[7]Outpatient Facility Util (HMO)'!$A$1</definedName>
    <definedName name="GroupNumber4.3.1.0">'[7]Outpatient Facility Util (QPOS)'!$A$1</definedName>
    <definedName name="GroupNumber4.3.2.0">'[7]4.3.2.0'!$A$1</definedName>
    <definedName name="GroupNumber4.4.0.0">'[7]Prof Svcs Util-Claims (HMO)'!$A$1</definedName>
    <definedName name="GroupNumber4.4.1.0">'[7]Prof Svcs Util-Claims (QPOS)'!$A$1</definedName>
    <definedName name="GroupNumber4.4.1.1">'[7]Prof Svcs Util-Claims (QPOS P)'!$A$1</definedName>
    <definedName name="GroupNumber4.4.1.2">'[7]Prof Svcs Util-Claims (QPOS N)'!$A$1</definedName>
    <definedName name="GroupNumber4.4.2.0">'[7]4.4.2.0'!$A$1</definedName>
    <definedName name="GroupNumber4.4.2.1">'[7]4.4.2.1'!$A$1</definedName>
    <definedName name="GroupNumber4.4.2.2">'[7]4.4.2.2'!$A$1</definedName>
    <definedName name="GroupNumber4.4.2.3">'[7]4.4.2.3'!$A$1</definedName>
    <definedName name="GroupNumber4.5.0.0">'[7]Prof Svcs Util Cap (HMO)'!$A$1</definedName>
    <definedName name="GroupNumber4.5.1.0">'[7]Prof Svcs Util-Cap (QPOS)'!$A$1</definedName>
    <definedName name="GroupNumber4.5.2.0">'[7]4.5.2.0'!$A$1</definedName>
    <definedName name="GroupNumber4.6.0.0">'[7]Laboratory and Radiology (HMO)'!$A$1</definedName>
    <definedName name="GroupNumber4.6.1.0">'[7]Laboratory and Radiology (QPOS)'!$A$1</definedName>
    <definedName name="GroupNumber4.6.2.0">'[7]4.6.2.0'!$A$1</definedName>
    <definedName name="GroupNumber4.7.0.0">'[7]Health Mgmnt Services (HMO)'!$A$1</definedName>
    <definedName name="GroupNumber4.7.1.0">'[7]Health Mgmnt Services (QPOS)'!$A$1</definedName>
    <definedName name="GroupNumber4.7.2.0">'[7]4.7.2.0'!$A$1</definedName>
    <definedName name="GroupNumber7.0" localSheetId="4">#REF!</definedName>
    <definedName name="GroupNumber7.0">#REF!</definedName>
    <definedName name="GroupNumber9.0" localSheetId="4">#REF!</definedName>
    <definedName name="GroupNumber9.0">#REF!</definedName>
    <definedName name="GroupRenDate">'[1]Input - Items|Factors'!$F$1</definedName>
    <definedName name="GrpNbr">'[1]Input - Items|Factors'!$B$2</definedName>
    <definedName name="HeaderRange" localSheetId="4">#REF!</definedName>
    <definedName name="HeaderRange">#REF!</definedName>
    <definedName name="Heath2000" localSheetId="4">'[10]05 2005'!#REF!</definedName>
    <definedName name="Heath2000">'[10]05 2005'!#REF!</definedName>
    <definedName name="HMF" localSheetId="4">[11]Detail!#REF!</definedName>
    <definedName name="HMF">[11]Detail!#REF!</definedName>
    <definedName name="HMF_Match" localSheetId="4">[11]Detail!#REF!</definedName>
    <definedName name="HMF_Match">[11]Detail!#REF!</definedName>
    <definedName name="HMO_Match" localSheetId="4">[11]Detail!#REF!</definedName>
    <definedName name="HMO_Match">[11]Detail!#REF!</definedName>
    <definedName name="HMO_Network" localSheetId="4">[11]Detail!#REF!</definedName>
    <definedName name="HMO_Network">[11]Detail!#REF!</definedName>
    <definedName name="HMO_Rates" hidden="1">{"Group Benefit Overview",#N/A,TRUE,"mblank";"Rate Summary",#N/A,TRUE,"mblank";"Census and Manual Rates",#N/A,TRUE,"mblank";"Site Rates",#N/A,TRUE,"mblank";"Experience Rates 1",#N/A,TRUE,"mblank";"Experience Rates 2",#N/A,TRUE,"mblank";"Summary of Rate Action",#N/A,TRUE,"mblank";"Employer Reports",#N/A,TRUE,"mblank"}</definedName>
    <definedName name="HMOCommissions">'[1]Input - Items|Factors'!$B$18</definedName>
    <definedName name="HMODemAdj">'[1]Input - Items|Factors'!$B$23</definedName>
    <definedName name="HMOExpPeriodEnd">'[1]Input - Items|Factors'!$B$8</definedName>
    <definedName name="HMOExpPeriodMid">'[1]Input - Items|Factors'!$B$9</definedName>
    <definedName name="HMOExpPeriodStart">'[1]Input - Items|Factors'!$B$7</definedName>
    <definedName name="HMOLookup" localSheetId="4">[12]Tables!#REF!</definedName>
    <definedName name="HMOLookup">[12]Tables!#REF!</definedName>
    <definedName name="HMOManPMPM">'[1]Input - Items|Factors'!$B$31</definedName>
    <definedName name="HMOPoolingPoint">'[1]Input - Items|Factors'!$B$16</definedName>
    <definedName name="HMORates" hidden="1">{"Group Benefit Overview",#N/A,TRUE,"mblank";"Rate Summary",#N/A,TRUE,"mblank";"Census and Manual Rates",#N/A,TRUE,"mblank";"Site Rates",#N/A,TRUE,"mblank";"Experience Rates 1",#N/A,TRUE,"mblank";"Experience Rates 2",#N/A,TRUE,"mblank";"Summary of Rate Action",#N/A,TRUE,"mblank";"Employer Reports",#N/A,TRUE,"mblank"}</definedName>
    <definedName name="HMORATESPORTRAIT" hidden="1">{"Group Benefit Overview",#N/A,TRUE,"mblank";"Rate Summary",#N/A,TRUE,"mblank";"Census and Manual Rates",#N/A,TRUE,"mblank";"Site Rates",#N/A,TRUE,"mblank";"Experience Rates 1",#N/A,TRUE,"mblank";"Experience Rates 2",#N/A,TRUE,"mblank";"Summary of Rate Action",#N/A,TRUE,"mblank";"Employer Reports",#N/A,TRUE,"mblank"}</definedName>
    <definedName name="HMORenPeriodEnd">'[1]Input - Items|Factors'!$B$11</definedName>
    <definedName name="HMORenPeriodMid">'[1]Input - Items|Factors'!$B$12</definedName>
    <definedName name="HMORenPeriodStart">'[1]Input - Items|Factors'!$B$10</definedName>
    <definedName name="HMOTier1">'[1]Input - Items|Factors'!$B$38</definedName>
    <definedName name="HMOTier1Rates">'[1]Input - Items|Factors'!$C$44</definedName>
    <definedName name="HMOTier1Subs">'[1]Input - Items|Factors'!$C$38</definedName>
    <definedName name="HMOTier2">'[1]Input - Items|Factors'!$B$39</definedName>
    <definedName name="HMOTier2Rates">'[1]Input - Items|Factors'!$C$45</definedName>
    <definedName name="HMOTier2Subs">'[1]Input - Items|Factors'!$C$39</definedName>
    <definedName name="HMOTier3">'[1]Input - Items|Factors'!$B$40</definedName>
    <definedName name="HMOTier3Rates">'[1]Input - Items|Factors'!$C$46</definedName>
    <definedName name="HMOTier3Subs">'[1]Input - Items|Factors'!$C$40</definedName>
    <definedName name="HMOTier4">'[1]Input - Items|Factors'!$B$41</definedName>
    <definedName name="HMOTier4Rates">'[1]Input - Items|Factors'!$C$47</definedName>
    <definedName name="HMOTier4Subs">'[1]Input - Items|Factors'!$C$41</definedName>
    <definedName name="HMOTier5">'[1]Input - Items|Factors'!$B$42</definedName>
    <definedName name="HMOTier5Rates">'[1]Input - Items|Factors'!$C$48</definedName>
    <definedName name="HMOTier5Subs">'[1]Input - Items|Factors'!$C$42</definedName>
    <definedName name="HMOTotalMbrs">'[1]Input - Items|Factors'!$B$26</definedName>
    <definedName name="Human_Capital_Income_Statement" localSheetId="4">#REF!</definedName>
    <definedName name="Human_Capital_Income_Statement">#REF!</definedName>
    <definedName name="Human_Capital_Return_On_Investment" localSheetId="4">#REF!</definedName>
    <definedName name="Human_Capital_Return_On_Investment">#REF!</definedName>
    <definedName name="ID" localSheetId="4">#REF!</definedName>
    <definedName name="ID">#REF!</definedName>
    <definedName name="IncTimePeriod1.1.0.0" localSheetId="4">'[13]Gender-Relat By Product'!#REF!</definedName>
    <definedName name="IncTimePeriod1.1.0.0">'[13]Gender-Relat By Product'!#REF!</definedName>
    <definedName name="IncTimePeriod1.2.0.0">'[7]Fncl Claims Sum By Product'!$G$10</definedName>
    <definedName name="IncTimePeriod1.3.0.0" localSheetId="4">#REF!</definedName>
    <definedName name="IncTimePeriod1.3.0.0">#REF!</definedName>
    <definedName name="IncTimePeriod1.3.1.0">'[7]Util and Exp Summary (QPOS)'!$I$10</definedName>
    <definedName name="IncTimePeriod1.3.2.0">'[7]1.3.2.0'!$I$10</definedName>
    <definedName name="IncTimePeriod1.3.2.1">'[7]1.3.2.1'!$I$10</definedName>
    <definedName name="IncTimePeriod1.3.2.2">'[7]1.3.2.2'!$I$10</definedName>
    <definedName name="IncTimePeriod1.3.2.3">'[7]1.3.2.3'!$I$10</definedName>
    <definedName name="IncTimePeriod1.4.0.0">'[7]Util and Expense Summary (All)'!$I$10</definedName>
    <definedName name="IncTimePeriod3.1.0.0">'[7]Financial Summary (HMO)'!$F$10</definedName>
    <definedName name="IncTimePeriod3.1.1.0">'[7]Financial Summary (QPOS)'!$F$10</definedName>
    <definedName name="IncTimePeriod3.1.2.0">'[7]3.1.2.0'!$F$10</definedName>
    <definedName name="IncTimePeriod3.2.0.0">'[7]Exp Summary-Cap (HMO)'!$F$10</definedName>
    <definedName name="IncTimePeriod3.2.1.0">'[7]Exp Summary-Cap (QPOS)'!$F$10</definedName>
    <definedName name="IncTimePeriod3.2.2.0">'[7]3.2.2.0'!$F$10</definedName>
    <definedName name="IncTimePeriod3.3.0.0">'[7]Exp Summary-Claims (HMO)'!$G$10</definedName>
    <definedName name="IncTimePeriod3.3.1.0">'[7]Exp Summary-Claims (QPOS)'!$G$10</definedName>
    <definedName name="IncTimePeriod3.3.1.1">'[7]Exp Summary-Claims (QPOS-P)'!$G$10</definedName>
    <definedName name="IncTimePeriod3.3.1.2">'[7]Exp Summary-Claims (QPOS-N)'!$G$10</definedName>
    <definedName name="IncTimePeriod3.3.2.0">'[7]3.3.2.0'!$G$10</definedName>
    <definedName name="IncTimePeriod3.3.2.1">'[7]3.3.2.1'!$G$10</definedName>
    <definedName name="IncTimePeriod3.3.2.2">'[7]3.3.2.2'!$G$10</definedName>
    <definedName name="IncTimePeriod3.3.2.3">'[7]3.3.2.3'!$G$10</definedName>
    <definedName name="IncTimePeriod3.4.0.0">'[7]Top 25 Claimants-Current (HMO)'!$H$10</definedName>
    <definedName name="IncTimePeriod3.4.1.0">'[7]Top 25 Claimants-Current (QPOS)'!$H$10</definedName>
    <definedName name="IncTimePeriod3.4.2.0">'[7]3.4.2.0'!$H$10</definedName>
    <definedName name="IncTimePeriod3.5.0.0">'[7]Top 25 Facilities (HMO)'!$C$10</definedName>
    <definedName name="IncTimePeriod3.5.1.0">'[7]Top 25 Facilities (QPOS)'!$C$10</definedName>
    <definedName name="IncTimePeriod3.5.1.1">'[7]Top 25 Facilities (QPOS-P)'!$C$10</definedName>
    <definedName name="IncTimePeriod3.5.1.2">'[7]Top 25 Facilities (QPOS-N)'!$C$10</definedName>
    <definedName name="IncTimePeriod3.5.2.0">'[7]3.5.2.0'!$C$10</definedName>
    <definedName name="IncTimePeriod3.6.0.0" localSheetId="4">#REF!</definedName>
    <definedName name="IncTimePeriod3.6.0.0">#REF!</definedName>
    <definedName name="IncTimePeriod3.6.1.0" localSheetId="4">#REF!</definedName>
    <definedName name="IncTimePeriod3.6.1.0">#REF!</definedName>
    <definedName name="IncTimePeriod3.6.1.1" localSheetId="4">#REF!</definedName>
    <definedName name="IncTimePeriod3.6.1.1">#REF!</definedName>
    <definedName name="IncTimePeriod3.6.1.2" localSheetId="4">#REF!</definedName>
    <definedName name="IncTimePeriod3.6.1.2">#REF!</definedName>
    <definedName name="IncTimePeriod4.1.0.0">'[7]Dist of Benefits by Prov (HMO)'!$G$10</definedName>
    <definedName name="IncTimePeriod4.1.1.0">'[7]Dist of Benefits by Prov (QPOS)'!$G$10</definedName>
    <definedName name="IncTimePeriod4.1.2.0">'[7]4.1.2.0'!$G$10</definedName>
    <definedName name="IncTimePeriod4.2.0.0">'[7]IP Acute (HMO)'!$J$10</definedName>
    <definedName name="IncTimePeriod4.2.0.1">'[7]4.2.0.1'!$J$10</definedName>
    <definedName name="IncTimePeriod4.2.1.0">'[7]IP Acute (QPOS)'!$J$10</definedName>
    <definedName name="IncTimePeriod4.2.1.1">'[7]4.2.1.1'!$J$10</definedName>
    <definedName name="IncTimePeriod4.2.2.0">'[7]4.2.2.0'!$J$10</definedName>
    <definedName name="IncTimePeriod4.2.2.1">'[7]4.2.2.1'!$J$10</definedName>
    <definedName name="IncTimePeriod4.3.0.0">'[7]Outpatient Facility Util (HMO)'!$I$10</definedName>
    <definedName name="IncTimePeriod4.3.1.0">'[7]Outpatient Facility Util (QPOS)'!$I$10</definedName>
    <definedName name="IncTimePeriod4.3.2.0">'[7]4.3.2.0'!$I$10</definedName>
    <definedName name="IncTimePeriod4.4.0.0">'[7]Prof Svcs Util-Claims (HMO)'!$J$10</definedName>
    <definedName name="IncTimePeriod4.4.1.0">'[7]Prof Svcs Util-Claims (QPOS)'!$J$10</definedName>
    <definedName name="IncTimePeriod4.4.1.1">'[7]Prof Svcs Util-Claims (QPOS P)'!$J$10</definedName>
    <definedName name="IncTimePeriod4.4.1.2">'[7]Prof Svcs Util-Claims (QPOS N)'!$J$10</definedName>
    <definedName name="IncTimePeriod4.4.2.0">'[7]4.4.2.0'!$J$10</definedName>
    <definedName name="IncTimePeriod4.4.2.1">'[7]4.4.2.1'!$J$10</definedName>
    <definedName name="IncTimePeriod4.4.2.2">'[7]4.4.2.2'!$J$10</definedName>
    <definedName name="IncTimePeriod4.4.2.3">'[7]4.4.2.3'!$J$10</definedName>
    <definedName name="IncTimePeriod4.5.0.0">'[7]Prof Svcs Util Cap (HMO)'!$F$10</definedName>
    <definedName name="IncTimePeriod4.5.1.0">'[7]Prof Svcs Util-Cap (QPOS)'!$F$10</definedName>
    <definedName name="IncTimePeriod4.5.2.0">'[7]4.5.2.0'!$F$10</definedName>
    <definedName name="IncTimePeriod4.6.0.0">'[7]Laboratory and Radiology (HMO)'!$K$10</definedName>
    <definedName name="IncTimePeriod4.6.1.0">'[7]Laboratory and Radiology (QPOS)'!$K$10</definedName>
    <definedName name="IncTimePeriod4.6.2.0">'[7]4.6.2.0'!$K$10</definedName>
    <definedName name="IncTimePeriod4.7.0.0">'[7]Health Mgmnt Services (HMO)'!$J$10</definedName>
    <definedName name="IncTimePeriod4.7.1.0">'[7]Health Mgmnt Services (QPOS)'!$J$10</definedName>
    <definedName name="IncTimePeriod4.7.2.0">'[7]4.7.2.0'!$J$10</definedName>
    <definedName name="IncTimePeriod7.0" localSheetId="4">#REF!</definedName>
    <definedName name="IncTimePeriod7.0">#REF!</definedName>
    <definedName name="IncTimePeriod9.0" localSheetId="4">#REF!</definedName>
    <definedName name="IncTimePeriod9.0">#REF!</definedName>
    <definedName name="Inpatient" localSheetId="4">#REF!</definedName>
    <definedName name="Inpatient">#REF!</definedName>
    <definedName name="Intangible_Benefits_Summary" localSheetId="4">#REF!</definedName>
    <definedName name="Intangible_Benefits_Summary">#REF!</definedName>
    <definedName name="Jul_92" localSheetId="4">#REF!</definedName>
    <definedName name="Jul_92">#REF!</definedName>
    <definedName name="Jun" localSheetId="4">#REF!</definedName>
    <definedName name="Jun">#REF!</definedName>
    <definedName name="k" hidden="1">{"Group Benefit Overview",#N/A,TRUE,"mblank";"Rate Summary",#N/A,TRUE,"mblank";"Census and Manual Rates",#N/A,TRUE,"mblank";"Site Rates",#N/A,TRUE,"mblank";"Experience Rates 1",#N/A,TRUE,"mblank";"Experience Rates 2",#N/A,TRUE,"mblank";"Summary of Rate Action",#N/A,TRUE,"mblank";"Employer Reports",#N/A,TRUE,"mblank"}</definedName>
    <definedName name="KARA" localSheetId="4">#REF!</definedName>
    <definedName name="KARA">#REF!</definedName>
    <definedName name="klm" hidden="1">{"Group Benefit Overview",#N/A,TRUE,"mblank";"Rate Summary",#N/A,TRUE,"mblank";"Census and Manual Rates",#N/A,TRUE,"mblank";"Site Rates",#N/A,TRUE,"mblank";"Experience Rates 1",#N/A,TRUE,"mblank";"Experience Rates 2",#N/A,TRUE,"mblank";"Summary of Rate Action",#N/A,TRUE,"mblank";"Employer Reports",#N/A,TRUE,"mblank"}</definedName>
    <definedName name="Line_Level_Procedure_Modifier" localSheetId="4">#REF!</definedName>
    <definedName name="Line_Level_Procedure_Modifier">#REF!</definedName>
    <definedName name="LineOfBusiness1.1.0.0">'[7]Gender-Relat By Product'!$A$10</definedName>
    <definedName name="LineOfBusiness1.2.0.0">'[7]Fncl Claims Sum By Product'!$A$10</definedName>
    <definedName name="LineOfBusiness1.3.0.0" localSheetId="4">#REF!</definedName>
    <definedName name="LineOfBusiness1.3.0.0">#REF!</definedName>
    <definedName name="LineOfBusiness1.3.1.0">'[7]Util and Exp Summary (QPOS)'!$A$10</definedName>
    <definedName name="LineOfBusiness1.3.2.0">'[7]1.3.2.0'!$A$10</definedName>
    <definedName name="LineOfBusiness1.3.2.1">'[7]1.3.2.1'!$A$10</definedName>
    <definedName name="LineOfBusiness1.3.2.2">'[7]1.3.2.2'!$A$10</definedName>
    <definedName name="LineOfBusiness1.3.2.3">'[7]1.3.2.3'!$A$10</definedName>
    <definedName name="LineOfBusiness1.4.0.0">'[7]Util and Expense Summary (All)'!$A$10</definedName>
    <definedName name="LineOfBusiness2.1.0.0">'[7]Sub Gender by Age (HMO)'!$A$10</definedName>
    <definedName name="LineOfBusiness2.1.1.0">'[7]Sub Gender by Age (QPOS)'!$A$10</definedName>
    <definedName name="LineOfBusiness2.1.2.0">'[7]2.1.2.0'!$A$10</definedName>
    <definedName name="LineOfBusiness2.2.0.0">'[7]Mem Gender by Age (HMO)'!$A$10</definedName>
    <definedName name="LineOfBusiness2.2.1.0">'[7]Mem Gender by Age (QPOS)'!$A$10</definedName>
    <definedName name="LineOfBusiness2.2.2.0">'[7]2.2.2.0'!$A$10</definedName>
    <definedName name="LineOfBusiness2.3.0.0">'[7]Sub by Contract Type (HMO)'!$A$10</definedName>
    <definedName name="LineOfBusiness2.3.1.0">'[7]Sub by Contract Type (QPOS)'!$A$10</definedName>
    <definedName name="LineOfBusiness2.3.2.0">'[7]2.3.2.0'!$A$10</definedName>
    <definedName name="LineOfBusiness3.1.0.0">'[7]Financial Summary (HMO)'!$A$10</definedName>
    <definedName name="LineOfBusiness3.1.1.0">'[7]Financial Summary (QPOS)'!$A$10</definedName>
    <definedName name="LineOfBusiness3.1.2.0">'[7]3.1.2.0'!$A$10</definedName>
    <definedName name="LineOfBusiness3.2.0.0">'[7]Exp Summary-Cap (HMO)'!$A$10</definedName>
    <definedName name="LineOfBusiness3.2.1.0">'[7]Exp Summary-Cap (QPOS)'!$A$10</definedName>
    <definedName name="LineOfBusiness3.2.2.0">'[7]3.2.2.0'!$A$10</definedName>
    <definedName name="LineOfBusiness3.3.0.0">'[7]Exp Summary-Claims (HMO)'!$A$10</definedName>
    <definedName name="LineOfBusiness3.3.1.0">'[7]Exp Summary-Claims (QPOS)'!$A$10</definedName>
    <definedName name="LineOfBusiness3.3.1.1">'[7]Exp Summary-Claims (QPOS-P)'!$A$10</definedName>
    <definedName name="LineOfBusiness3.3.1.2">'[7]Exp Summary-Claims (QPOS-N)'!$A$10</definedName>
    <definedName name="LineOfBusiness3.3.2.0">'[7]3.3.2.0'!$A$10</definedName>
    <definedName name="LineOfBusiness3.3.2.1">'[7]3.3.2.1'!$A$10</definedName>
    <definedName name="LineOfBusiness3.3.2.2">'[7]3.3.2.2'!$A$10</definedName>
    <definedName name="LineOfBusiness3.3.2.3">'[7]3.3.2.3'!$A$10</definedName>
    <definedName name="LineOfBusiness3.4.0.0">'[7]Top 25 Claimants-Current (HMO)'!$A$10</definedName>
    <definedName name="LineOfBusiness3.4.0.1">'[7]Top 25 Claimants-Prior (HMO)'!$A$10</definedName>
    <definedName name="LineOfBusiness3.4.1.0">'[7]Top 25 Claimants-Current (QPOS)'!$A$10</definedName>
    <definedName name="LineOfBusiness3.4.1.1">'[7]Top 25 Claimants-Prior (QPOS)'!$A$10</definedName>
    <definedName name="LineOfBusiness3.4.2.0">'[7]3.4.2.0'!$A$10</definedName>
    <definedName name="LineOfBusiness3.4.2.1">'[7]3.4.2.1'!$A$10</definedName>
    <definedName name="LineOfBusiness3.5.0.0">'[7]Top 25 Facilities (HMO)'!$A$10</definedName>
    <definedName name="LineOfBusiness3.5.1.0">'[7]Top 25 Facilities (QPOS)'!$A$10</definedName>
    <definedName name="LineOfBusiness3.5.1.1">'[7]Top 25 Facilities (QPOS-P)'!$A$10</definedName>
    <definedName name="LineOfBusiness3.5.1.2">'[7]Top 25 Facilities (QPOS-N)'!$A$10</definedName>
    <definedName name="LineOfBusiness3.5.2.0">'[7]3.5.2.0'!$A$10</definedName>
    <definedName name="LineOfBusiness3.6.0.0" localSheetId="4">#REF!</definedName>
    <definedName name="LineOfBusiness3.6.0.0">#REF!</definedName>
    <definedName name="LineOfBusiness3.6.1.0" localSheetId="4">#REF!</definedName>
    <definedName name="LineOfBusiness3.6.1.0">#REF!</definedName>
    <definedName name="LineOfBusiness3.6.1.1" localSheetId="4">#REF!</definedName>
    <definedName name="LineOfBusiness3.6.1.1">#REF!</definedName>
    <definedName name="LineOfBusiness3.6.1.2" localSheetId="4">#REF!</definedName>
    <definedName name="LineOfBusiness3.6.1.2">#REF!</definedName>
    <definedName name="LineOfBusiness4.1.0.0">'[7]Dist of Benefits by Prov (HMO)'!$A$10</definedName>
    <definedName name="LineOfBusiness4.1.1.0">'[7]Dist of Benefits by Prov (QPOS)'!$A$10</definedName>
    <definedName name="LineOfBusiness4.1.2.0">'[7]4.1.2.0'!$A$10</definedName>
    <definedName name="LineOfBusiness4.2.0.0">'[7]IP Acute (HMO)'!$A$10</definedName>
    <definedName name="LineOfBusiness4.2.0.1">'[7]4.2.0.1'!$A$10</definedName>
    <definedName name="LineOfBusiness4.2.1.0">'[7]IP Acute (QPOS)'!$A$10</definedName>
    <definedName name="LineOfBusiness4.2.1.1">'[7]4.2.1.1'!$A$10</definedName>
    <definedName name="LineOfBusiness4.2.2.0">'[7]4.2.2.0'!$A$10</definedName>
    <definedName name="LineOfBusiness4.2.2.1">'[7]4.2.2.1'!$A$10</definedName>
    <definedName name="LineOfBusiness4.3.0.0">'[7]Outpatient Facility Util (HMO)'!$A$10</definedName>
    <definedName name="LineOfBusiness4.3.1.0">'[7]Outpatient Facility Util (QPOS)'!$A$10</definedName>
    <definedName name="LineOfBusiness4.3.2.0">'[7]4.3.2.0'!$A$10</definedName>
    <definedName name="LineOfBusiness4.4.0.0">'[7]Prof Svcs Util-Claims (HMO)'!$A$10</definedName>
    <definedName name="LineOfBusiness4.4.1.0">'[7]Prof Svcs Util-Claims (QPOS)'!$A$10</definedName>
    <definedName name="LineOfBusiness4.4.1.1">'[7]Prof Svcs Util-Claims (QPOS P)'!$A$10</definedName>
    <definedName name="LineOfBusiness4.4.1.2">'[7]Prof Svcs Util-Claims (QPOS N)'!$A$10</definedName>
    <definedName name="LineOfBusiness4.4.2.0">'[7]4.4.2.0'!$A$10</definedName>
    <definedName name="LineOfBusiness4.4.2.1">'[7]4.4.2.1'!$A$10</definedName>
    <definedName name="LineOfBusiness4.4.2.2">'[7]4.4.2.2'!$A$10</definedName>
    <definedName name="LineOfBusiness4.4.2.3">'[7]4.4.2.3'!$A$10</definedName>
    <definedName name="LineOfBusiness4.5.0.0">'[7]Prof Svcs Util Cap (HMO)'!$A$10</definedName>
    <definedName name="LineOfBusiness4.5.1.0">'[7]Prof Svcs Util-Cap (QPOS)'!$A$10</definedName>
    <definedName name="LineOfBusiness4.5.2.0">'[7]4.5.2.0'!$A$10</definedName>
    <definedName name="LineOfBusiness4.6.0.0">'[7]Laboratory and Radiology (HMO)'!$A$10</definedName>
    <definedName name="LineOfBusiness4.6.1.0">'[7]Laboratory and Radiology (QPOS)'!$A$10</definedName>
    <definedName name="LineOfBusiness4.6.2.0">'[7]4.6.2.0'!$A$10</definedName>
    <definedName name="LineOfBusiness4.7.0.0">'[7]Health Mgmnt Services (HMO)'!$A$10</definedName>
    <definedName name="LineOfBusiness4.7.1.0">'[7]Health Mgmnt Services (QPOS)'!$A$10</definedName>
    <definedName name="LineOfBusiness4.7.2.0">'[7]4.7.2.0'!$A$10</definedName>
    <definedName name="LineOfBusiness7.0" localSheetId="4">#REF!</definedName>
    <definedName name="LineOfBusiness7.0">#REF!</definedName>
    <definedName name="LineOfBusiness9.0" localSheetId="4">#REF!</definedName>
    <definedName name="LineOfBusiness9.0">#REF!</definedName>
    <definedName name="Lives" localSheetId="4">#REF!</definedName>
    <definedName name="Lives">#REF!</definedName>
    <definedName name="Macro2" localSheetId="4">[14]!Macro2</definedName>
    <definedName name="Macro2">[14]!Macro2</definedName>
    <definedName name="Macro8" localSheetId="4">[14]!Macro8</definedName>
    <definedName name="Macro8">[14]!Macro8</definedName>
    <definedName name="Match" localSheetId="4">#REF!</definedName>
    <definedName name="Match">#REF!</definedName>
    <definedName name="Match__1_In__0_Out" localSheetId="4">#REF!</definedName>
    <definedName name="Match__1_In__0_Out">#REF!</definedName>
    <definedName name="Match__Level" localSheetId="4">#REF!</definedName>
    <definedName name="Match__Level">#REF!</definedName>
    <definedName name="Match_Level4" localSheetId="4">#REF!</definedName>
    <definedName name="Match_Level4">#REF!</definedName>
    <definedName name="Match_Level5" localSheetId="4">#REF!</definedName>
    <definedName name="Match_Level5">#REF!</definedName>
    <definedName name="Match_to_a_network_targeted_to_transition" localSheetId="4">#REF!</definedName>
    <definedName name="Match_to_a_network_targeted_to_transition">#REF!</definedName>
    <definedName name="Match_to_a_network_targeted_to_transition2" localSheetId="4">#REF!</definedName>
    <definedName name="Match_to_a_network_targeted_to_transition2">#REF!</definedName>
    <definedName name="Match_to_a_network_targeted_to_transition3" localSheetId="4">#REF!</definedName>
    <definedName name="Match_to_a_network_targeted_to_transition3">#REF!</definedName>
    <definedName name="Match_to_a_network_targeted_to_transition4" localSheetId="4">#REF!</definedName>
    <definedName name="Match_to_a_network_targeted_to_transition4">#REF!</definedName>
    <definedName name="Match_to_a_network_targeted_to_transition5" localSheetId="4">#REF!</definedName>
    <definedName name="Match_to_a_network_targeted_to_transition5">#REF!</definedName>
    <definedName name="Match_to_Fill_In_Products__1_In__0_Out" localSheetId="4">#REF!</definedName>
    <definedName name="Match_to_Fill_In_Products__1_In__0_Out">#REF!</definedName>
    <definedName name="Match_to_Quoted_Product_Choice_POS_II__1_In__0_Out" localSheetId="4">#REF!</definedName>
    <definedName name="Match_to_Quoted_Product_Choice_POS_II__1_In__0_Out">#REF!</definedName>
    <definedName name="Match_to_Quoted_Product_FI_QPOS__1_In__0_Out" localSheetId="4">[11]Detail!#REF!</definedName>
    <definedName name="Match_to_Quoted_Product_FI_QPOS__1_In__0_Out">[11]Detail!#REF!</definedName>
    <definedName name="Match_Type" localSheetId="4">#REF!</definedName>
    <definedName name="Match_Type">#REF!</definedName>
    <definedName name="MCLookup" localSheetId="4">[12]Tables!#REF!</definedName>
    <definedName name="MCLookup">[12]Tables!#REF!</definedName>
    <definedName name="MDC" localSheetId="4">#REF!</definedName>
    <definedName name="MDC">#REF!</definedName>
    <definedName name="Med_Incl">[9]Tables!$AD$71</definedName>
    <definedName name="MED_INPUT_2">[9]Tables!$AE$71:$AE$72</definedName>
    <definedName name="MED_OUT_1">[9]Tables!$Y$9</definedName>
    <definedName name="MED_OUT_2">[9]Tables!$Y$10</definedName>
    <definedName name="MED_OUTPUT">[9]Tables!$AA$36</definedName>
    <definedName name="Medical">[3]Main!$B$27</definedName>
    <definedName name="MedicalCommissionType">[3]Main!$D$27</definedName>
    <definedName name="MedicalCommissionValue">[3]Main!$E$27</definedName>
    <definedName name="MedicalPremInc">[3]Main!$C$27</definedName>
    <definedName name="Medicare_Code" localSheetId="4">#REF!</definedName>
    <definedName name="Medicare_Code">#REF!</definedName>
    <definedName name="Member_DOB" localSheetId="4">#REF!</definedName>
    <definedName name="Member_DOB">#REF!</definedName>
    <definedName name="Member_Gender" localSheetId="4">#REF!</definedName>
    <definedName name="Member_Gender">#REF!</definedName>
    <definedName name="MembershipPeriod1.1.0.0">'[7]Gender-Relat By Product'!$F$10</definedName>
    <definedName name="MembershipPeriod2.1.0.0">'[7]Sub Gender by Age (HMO)'!$G$10</definedName>
    <definedName name="MembershipPeriod2.1.1.0">'[7]Sub Gender by Age (QPOS)'!$G$10</definedName>
    <definedName name="MembershipPeriod2.1.2.0">'[7]2.1.2.0'!$G$10</definedName>
    <definedName name="MembershipPeriod2.2.0.0">'[7]Mem Gender by Age (HMO)'!$G$10</definedName>
    <definedName name="MembershipPeriod2.2.1.0">'[7]Mem Gender by Age (QPOS)'!$G$10</definedName>
    <definedName name="MembershipPeriod2.2.2.0">'[7]2.2.2.0'!$G$10</definedName>
    <definedName name="MembershipPeriod2.3.0.0">'[7]Sub by Contract Type (HMO)'!$E$10</definedName>
    <definedName name="MembershipPeriod2.3.1.0">'[7]Sub by Contract Type (QPOS)'!$E$10</definedName>
    <definedName name="MembershipPeriod2.3.2.0">'[7]2.3.2.0'!$E$10</definedName>
    <definedName name="Months">[3]Main!$AE$3:$AE$14</definedName>
    <definedName name="MultiSourceCode" localSheetId="4">#REF!</definedName>
    <definedName name="MultiSourceCode">#REF!</definedName>
    <definedName name="Name">'[1]Input - Items|Factors'!$B$1</definedName>
    <definedName name="NERT1" localSheetId="4">[14]!NERT1</definedName>
    <definedName name="NERT1">[14]!NERT1</definedName>
    <definedName name="NERT2" localSheetId="4">[14]!NERT2</definedName>
    <definedName name="NERT2">[14]!NERT2</definedName>
    <definedName name="Netid4" localSheetId="4">#REF!</definedName>
    <definedName name="Netid4">#REF!</definedName>
    <definedName name="Netid5" localSheetId="4">#REF!</definedName>
    <definedName name="Netid5">#REF!</definedName>
    <definedName name="Network_Name4" localSheetId="4">#REF!</definedName>
    <definedName name="Network_Name4">#REF!</definedName>
    <definedName name="Network_Name5" localSheetId="4">#REF!</definedName>
    <definedName name="Network_Name5">#REF!</definedName>
    <definedName name="new" localSheetId="4">'[2]Budget 0917'!#REF!</definedName>
    <definedName name="new">'[2]Budget 0917'!#REF!</definedName>
    <definedName name="NonHMOExpPeriodEnd">'[1]Input - Items|Factors'!$F$8</definedName>
    <definedName name="NonHMOExpPeriodEndRx">'[12]Input - Items|Factors'!$F$11</definedName>
    <definedName name="NonHMOExpPeriodMid">'[1]Input - Items|Factors'!$F$9</definedName>
    <definedName name="NonHMOExpPeriodStart">'[1]Input - Items|Factors'!$F$7</definedName>
    <definedName name="NonHMOExpPeriodStartRx">'[12]Input - Items|Factors'!$F$10</definedName>
    <definedName name="NonHMOPoolingPoint">'[1]Input - Items|Factors'!$F$16</definedName>
    <definedName name="NonHMOProducts">'[1]Input - Items|Factors'!$F$14</definedName>
    <definedName name="NonHMORenPeriodEnd">'[1]Input - Items|Factors'!$F$11</definedName>
    <definedName name="NonHMORenPeriodMid">'[1]Input - Items|Factors'!$F$12</definedName>
    <definedName name="NonHMORenPeriodStart">'[1]Input - Items|Factors'!$F$10</definedName>
    <definedName name="NonHMOTier1">'[1]Input - Items|Factors'!$F$38</definedName>
    <definedName name="NonHMOTier1Rates">'[1]Input - Items|Factors'!$G$44</definedName>
    <definedName name="NonHMOTier1Subs">'[1]Input - Items|Factors'!$G$38</definedName>
    <definedName name="NonHMOTier2">'[1]Input - Items|Factors'!$F$39</definedName>
    <definedName name="NonHMOTier2Rates">'[1]Input - Items|Factors'!$G$45</definedName>
    <definedName name="NonHMOTier2Subs">'[1]Input - Items|Factors'!$G$39</definedName>
    <definedName name="NonHMOTier3">'[1]Input - Items|Factors'!$F$40</definedName>
    <definedName name="NonHMOTier3Rates">'[1]Input - Items|Factors'!$G$46</definedName>
    <definedName name="NonHMOTier3Subs">'[1]Input - Items|Factors'!$G$40</definedName>
    <definedName name="NonHMOTier4">'[1]Input - Items|Factors'!$F$41</definedName>
    <definedName name="NonHMOTier4Rates">'[1]Input - Items|Factors'!$G$47</definedName>
    <definedName name="NonHMOTier4Subs">'[1]Input - Items|Factors'!$G$41</definedName>
    <definedName name="NonHMOTier5">'[1]Input - Items|Factors'!$F$42</definedName>
    <definedName name="NonHMOTier5Rates">'[1]Input - Items|Factors'!$G$48</definedName>
    <definedName name="NonHMOTier5Subs">'[1]Input - Items|Factors'!$G$42</definedName>
    <definedName name="NPV" localSheetId="4">[5]Scorecard!#REF!</definedName>
    <definedName name="NPV">[5]Scorecard!#REF!</definedName>
    <definedName name="NSAH">[15]Tables!$A$4:$B$5</definedName>
    <definedName name="Number_of_Services" localSheetId="4">#REF!</definedName>
    <definedName name="Number_of_Services">#REF!</definedName>
    <definedName name="NumberArea" localSheetId="4">#REF!</definedName>
    <definedName name="NumberArea">#REF!</definedName>
    <definedName name="Nurseline">[9]Tables!$AH$4:$AQ$8</definedName>
    <definedName name="Operating_Expense_Factor" localSheetId="4">#REF!</definedName>
    <definedName name="Operating_Expense_Factor">#REF!</definedName>
    <definedName name="Optum">[9]Tables!$AH$4:$AQ$7</definedName>
    <definedName name="Outpatient" localSheetId="4">#REF!</definedName>
    <definedName name="Outpatient">#REF!</definedName>
    <definedName name="Paid_Amount" localSheetId="4">#REF!</definedName>
    <definedName name="Paid_Amount">#REF!</definedName>
    <definedName name="PaidTimePeriod7.0" localSheetId="4">#REF!</definedName>
    <definedName name="PaidTimePeriod7.0">#REF!</definedName>
    <definedName name="PaidTimePeriod9.0" localSheetId="4">#REF!</definedName>
    <definedName name="PaidTimePeriod9.0">#REF!</definedName>
    <definedName name="Par_Non_Par" localSheetId="4">#REF!</definedName>
    <definedName name="Par_Non_Par">#REF!</definedName>
    <definedName name="Patient_Discharge_Status" localSheetId="4">#REF!</definedName>
    <definedName name="Patient_Discharge_Status">#REF!</definedName>
    <definedName name="Payback__years" localSheetId="4">[5]Scorecard!#REF!</definedName>
    <definedName name="Payback__years">[5]Scorecard!#REF!</definedName>
    <definedName name="PDO" localSheetId="4">#REF!</definedName>
    <definedName name="PDO">#REF!</definedName>
    <definedName name="Per_Claim_Admin_Fee" localSheetId="4">#REF!</definedName>
    <definedName name="Per_Claim_Admin_Fee">#REF!</definedName>
    <definedName name="Per_Employee_per_month_admin_fee" localSheetId="4">#REF!</definedName>
    <definedName name="Per_Employee_per_month_admin_fee">#REF!</definedName>
    <definedName name="PH" localSheetId="4">#REF!</definedName>
    <definedName name="PH">#REF!</definedName>
    <definedName name="Pharmacy_Type" localSheetId="4">#REF!</definedName>
    <definedName name="Pharmacy_Type">#REF!</definedName>
    <definedName name="Physician" localSheetId="4">#REF!</definedName>
    <definedName name="Physician">#REF!</definedName>
    <definedName name="Place_of_Treatment_Description" localSheetId="4">#REF!</definedName>
    <definedName name="Place_of_Treatment_Description">#REF!</definedName>
    <definedName name="Plan_Allowable" localSheetId="4">#REF!</definedName>
    <definedName name="Plan_Allowable">#REF!</definedName>
    <definedName name="PlanSponsor">[3]Main!$B$3</definedName>
    <definedName name="PlanSponsorAddress">[3]Main!$B$4</definedName>
    <definedName name="PlanSponsorCity">[3]Main!$B$5</definedName>
    <definedName name="PlanSponsorContactFirstName">[3]Main!$B$8</definedName>
    <definedName name="PlanSponsorContactLastName">[3]Main!$B$9</definedName>
    <definedName name="PlanSponsorContactTitle">[3]Main!$B$10</definedName>
    <definedName name="PlanSponsorState">[3]Main!$B$6</definedName>
    <definedName name="PlanSponsorZIP">[3]Main!$B$7</definedName>
    <definedName name="PolicyEndDate">[3]Main!$B$12</definedName>
    <definedName name="PolicyStartDate">[3]Main!$B$11</definedName>
    <definedName name="PPI">[15]Tables!$A$9:$B$10</definedName>
    <definedName name="PPO_Network" localSheetId="4">[11]Detail!#REF!</definedName>
    <definedName name="PPO_Network">[11]Detail!#REF!</definedName>
    <definedName name="PPOOCLookup" localSheetId="4">[12]Tables!#REF!</definedName>
    <definedName name="PPOOCLookup">[12]Tables!#REF!</definedName>
    <definedName name="PREM" localSheetId="4">#REF!</definedName>
    <definedName name="PREM">#REF!</definedName>
    <definedName name="Primy_ID" localSheetId="4">#REF!</definedName>
    <definedName name="Primy_ID">#REF!</definedName>
    <definedName name="_xlnm.Print_Area" localSheetId="0">'Step 1 - Begin Here'!$A$2:$F$16</definedName>
    <definedName name="_xlnm.Print_Area" localSheetId="1">'Step 2 - Plan Cost Estimator'!$A$1:$I$115</definedName>
    <definedName name="Print_RR__e" localSheetId="4">#REF!</definedName>
    <definedName name="Print_RR__e">#REF!</definedName>
    <definedName name="PriorIncTimePeriod3.4.0.1">'[7]Top 25 Claimants-Prior (HMO)'!$H$10</definedName>
    <definedName name="PriorIncTimePeriod3.4.1.1">'[7]Top 25 Claimants-Prior (QPOS)'!$H$10</definedName>
    <definedName name="PriorIncTimePeriod3.4.2.1">'[7]3.4.2.1'!$H$10</definedName>
    <definedName name="PriorPaidTimePeriod3.4.0.1">'[7]Top 25 Claimants-Prior (HMO)'!$H$11</definedName>
    <definedName name="PriorPaidTimePeriod3.4.1.1">'[7]Top 25 Claimants-Prior (QPOS)'!$H$11</definedName>
    <definedName name="PriorPaidTimePeriod3.4.2.1">'[7]3.4.2.1'!$H$11</definedName>
    <definedName name="PriorPeriod1.2.0.0">'[7]Fncl Claims Sum By Product'!$B$14</definedName>
    <definedName name="PriorPeriod1.3.0.0" localSheetId="4">#REF!</definedName>
    <definedName name="PriorPeriod1.3.0.0">#REF!</definedName>
    <definedName name="PriorPeriod1.3.1.0">'[7]Util and Exp Summary (QPOS)'!$B$14</definedName>
    <definedName name="PriorPeriod1.3.2.0">'[7]1.3.2.0'!$B$15</definedName>
    <definedName name="PriorPeriod1.3.2.1">'[7]1.3.2.1'!$B$15</definedName>
    <definedName name="PriorPeriod1.3.2.2">'[7]1.3.2.2'!$B$15</definedName>
    <definedName name="PriorPeriod1.3.2.3">'[7]1.3.2.3'!$B$15</definedName>
    <definedName name="PriorPeriod1.4.0.0">'[7]Util and Expense Summary (All)'!$B$14</definedName>
    <definedName name="PriorPeriod2.1.0.0">'[7]Sub Gender by Age (HMO)'!$B$14</definedName>
    <definedName name="PriorPeriod2.1.1.0">'[7]Sub Gender by Age (QPOS)'!$B$14</definedName>
    <definedName name="PriorPeriod2.1.2.0">'[7]2.1.2.0'!$B$14</definedName>
    <definedName name="PriorPeriod2.2.0.0">'[7]Mem Gender by Age (HMO)'!$B$14</definedName>
    <definedName name="PriorPeriod2.2.1.0">'[7]Mem Gender by Age (QPOS)'!$B$14</definedName>
    <definedName name="PriorPeriod2.2.2.0">'[7]2.2.2.0'!$B$14</definedName>
    <definedName name="PriorPeriod2.3.0.0">'[7]Sub by Contract Type (HMO)'!$B$14</definedName>
    <definedName name="PriorPeriod2.3.1.0">'[7]Sub by Contract Type (QPOS)'!$B$14</definedName>
    <definedName name="PriorPeriod2.3.2.0">'[7]2.3.2.0'!$B$14</definedName>
    <definedName name="PriorPeriod3.1.0.0">'[7]Financial Summary (HMO)'!$B$14</definedName>
    <definedName name="PriorPeriod3.1.1.0">'[7]Financial Summary (QPOS)'!$B$14</definedName>
    <definedName name="PriorPeriod3.1.2.0">'[7]3.1.2.0'!$B$14</definedName>
    <definedName name="PriorPeriod3.2.0.0">'[7]Exp Summary-Cap (HMO)'!$B$14</definedName>
    <definedName name="PriorPeriod3.2.1.0">'[7]Exp Summary-Cap (QPOS)'!$B$14</definedName>
    <definedName name="PriorPeriod3.2.2.0">'[7]3.2.2.0'!$B$14</definedName>
    <definedName name="PriorPeriod3.3.0.0">'[7]Exp Summary-Claims (HMO)'!$B$14</definedName>
    <definedName name="PriorPeriod3.3.1.0">'[7]Exp Summary-Claims (QPOS)'!$B$15</definedName>
    <definedName name="PriorPeriod3.3.1.1">'[7]Exp Summary-Claims (QPOS-P)'!$B$15</definedName>
    <definedName name="PriorPeriod3.3.1.2">'[7]Exp Summary-Claims (QPOS-N)'!$B$15</definedName>
    <definedName name="PriorPeriod3.3.2.0">'[7]3.3.2.0'!$B$15</definedName>
    <definedName name="PriorPeriod3.3.2.1">'[7]3.3.2.1'!$B$15</definedName>
    <definedName name="PriorPeriod3.3.2.2">'[7]3.3.2.2'!$B$15</definedName>
    <definedName name="PriorPeriod3.3.2.3">'[7]3.3.2.3'!$B$15</definedName>
    <definedName name="PriorPeriod3.6.0.0" localSheetId="4">#REF!</definedName>
    <definedName name="PriorPeriod3.6.0.0">#REF!</definedName>
    <definedName name="PriorPeriod3.6.1.0" localSheetId="4">#REF!</definedName>
    <definedName name="PriorPeriod3.6.1.0">#REF!</definedName>
    <definedName name="PriorPeriod3.6.1.1" localSheetId="4">#REF!</definedName>
    <definedName name="PriorPeriod3.6.1.1">#REF!</definedName>
    <definedName name="PriorPeriod3.6.1.2" localSheetId="4">#REF!</definedName>
    <definedName name="PriorPeriod3.6.1.2">#REF!</definedName>
    <definedName name="PriorPeriod4.1.0.0">'[7]Dist of Benefits by Prov (HMO)'!$C$14</definedName>
    <definedName name="PriorPeriod4.1.1.0">'[7]Dist of Benefits by Prov (QPOS)'!$C$14</definedName>
    <definedName name="PriorPeriod4.1.2.0">'[7]4.1.2.0'!$C$14</definedName>
    <definedName name="PriorPeriod4.2.0.0">'[7]IP Acute (HMO)'!$B$14</definedName>
    <definedName name="PriorPeriod4.2.0.1">'[7]4.2.0.1'!$B$14</definedName>
    <definedName name="PriorPeriod4.2.1.0">'[7]IP Acute (QPOS)'!$B$14</definedName>
    <definedName name="PriorPeriod4.2.1.1">'[7]4.2.1.1'!$B$14</definedName>
    <definedName name="PriorPeriod4.2.2.0">'[7]4.2.2.0'!$B$14</definedName>
    <definedName name="PriorPeriod4.2.2.1">'[7]4.2.2.1'!$B$14</definedName>
    <definedName name="PriorPeriod4.3.0.0">'[7]Outpatient Facility Util (HMO)'!$B$14</definedName>
    <definedName name="PriorPeriod4.3.1.0">'[7]Outpatient Facility Util (QPOS)'!$B$14</definedName>
    <definedName name="PriorPeriod4.3.2.0">'[7]4.3.2.0'!$B$14</definedName>
    <definedName name="PriorPeriod4.4.0.0">'[7]Prof Svcs Util-Claims (HMO)'!$B$14</definedName>
    <definedName name="PriorPeriod4.4.1.0">'[7]Prof Svcs Util-Claims (QPOS)'!$B$15</definedName>
    <definedName name="PriorPeriod4.4.1.1">'[7]Prof Svcs Util-Claims (QPOS P)'!$B$15</definedName>
    <definedName name="PriorPeriod4.4.1.2">'[7]Prof Svcs Util-Claims (QPOS N)'!$B$15</definedName>
    <definedName name="PriorPeriod4.4.2.0">'[7]4.4.2.0'!$B$15</definedName>
    <definedName name="PriorPeriod4.4.2.1">'[7]4.4.2.1'!$B$15</definedName>
    <definedName name="PriorPeriod4.4.2.2">'[7]4.4.2.2'!$B$15</definedName>
    <definedName name="PriorPeriod4.4.2.3">'[7]4.4.2.3'!$B$15</definedName>
    <definedName name="PriorPeriod4.5.0.0">'[7]Prof Svcs Util Cap (HMO)'!$B$14</definedName>
    <definedName name="PriorPeriod4.5.1.0">'[7]Prof Svcs Util-Cap (QPOS)'!$B$14</definedName>
    <definedName name="PriorPeriod4.5.2.0">'[7]4.5.2.0'!$B$14</definedName>
    <definedName name="PriorPeriod4.6.0.0">'[7]Laboratory and Radiology (HMO)'!$B$14</definedName>
    <definedName name="PriorPeriod4.6.1.0">'[7]Laboratory and Radiology (QPOS)'!$B$14</definedName>
    <definedName name="PriorPeriod4.6.2.0">'[7]4.6.2.0'!$B$14</definedName>
    <definedName name="PriorPeriod4.7.0.0">'[7]Health Mgmnt Services (HMO)'!$B$14</definedName>
    <definedName name="PriorPeriod4.7.1.0">'[7]Health Mgmnt Services (QPOS)'!$B$14</definedName>
    <definedName name="PriorPeriod4.7.2.0">'[7]4.7.2.0'!$B$14</definedName>
    <definedName name="PriorPeriod7.0" localSheetId="4">'[16]Large Clmnts (Current)'!#REF!</definedName>
    <definedName name="PriorPeriod7.0">'[16]Large Clmnts (Current)'!#REF!</definedName>
    <definedName name="Product_Match" localSheetId="4">#REF!</definedName>
    <definedName name="Product_Match">#REF!</definedName>
    <definedName name="ProductDescAbbrev" localSheetId="4">#REF!</definedName>
    <definedName name="ProductDescAbbrev">#REF!</definedName>
    <definedName name="ProductLine7.0" localSheetId="4">#REF!</definedName>
    <definedName name="ProductLine7.0">#REF!</definedName>
    <definedName name="ProductLine9.0" localSheetId="4">#REF!</definedName>
    <definedName name="ProductLine9.0">#REF!</definedName>
    <definedName name="Prospect_name" localSheetId="4">#REF!</definedName>
    <definedName name="Prospect_name">#REF!</definedName>
    <definedName name="Provided" localSheetId="4">#REF!</definedName>
    <definedName name="Provided">#REF!</definedName>
    <definedName name="Provider_Name" localSheetId="4">#REF!</definedName>
    <definedName name="Provider_Name">#REF!</definedName>
    <definedName name="Provider_TIN" localSheetId="4">#REF!</definedName>
    <definedName name="Provider_TIN">#REF!</definedName>
    <definedName name="Provider_Type" localSheetId="4">#REF!</definedName>
    <definedName name="Provider_Type">#REF!</definedName>
    <definedName name="Provtype" localSheetId="4">#REF!</definedName>
    <definedName name="Provtype">#REF!</definedName>
    <definedName name="Q_ZZ02__Average_Rates_by_State" localSheetId="4">#REF!</definedName>
    <definedName name="Q_ZZ02__Average_Rates_by_State">#REF!</definedName>
    <definedName name="Q_ZZ03__Average_Rates_by_State_exclude_Minimums" localSheetId="4">#REF!</definedName>
    <definedName name="Q_ZZ03__Average_Rates_by_State_exclude_Minimums">#REF!</definedName>
    <definedName name="Q_ZZ04_Pharmacy_Detail_by_State" localSheetId="4">#REF!</definedName>
    <definedName name="Q_ZZ04_Pharmacy_Detail_by_State">#REF!</definedName>
    <definedName name="Q_ZZ05_Overall_Effective_Rates" localSheetId="4">#REF!</definedName>
    <definedName name="Q_ZZ05_Overall_Effective_Rates">#REF!</definedName>
    <definedName name="QPOS_Network" localSheetId="4">[11]Detail!#REF!</definedName>
    <definedName name="QPOS_Network">[11]Detail!#REF!</definedName>
    <definedName name="QPOSLookup" localSheetId="4">[12]Tables!#REF!</definedName>
    <definedName name="QPOSLookup">[12]Tables!#REF!</definedName>
    <definedName name="Query2" localSheetId="4">#REF!</definedName>
    <definedName name="Query2">#REF!</definedName>
    <definedName name="Reduce_Turnover_of_Top_Performers" localSheetId="4">#REF!</definedName>
    <definedName name="Reduce_Turnover_of_Top_Performers">#REF!</definedName>
    <definedName name="Reduce_Turnover_Timely_Compensation_Review_Increase_Utilization" localSheetId="4">#REF!</definedName>
    <definedName name="Reduce_Turnover_Timely_Compensation_Review_Increase_Utilization">#REF!</definedName>
    <definedName name="REF" localSheetId="4">#REF!</definedName>
    <definedName name="REF">#REF!</definedName>
    <definedName name="ReportDesc1.1.0.0">[7]ColumnsMap!$F$22</definedName>
    <definedName name="ReportDesc1.2.0.0">[7]ColumnsMap!$F$31</definedName>
    <definedName name="ReportDesc1.3.0.0">[7]ColumnsMap!$F$42</definedName>
    <definedName name="ReportDesc1.3.1.0">[7]ColumnsMap!$F$56</definedName>
    <definedName name="ReportDesc1.3.2.0">[7]ColumnsMap!$F$70</definedName>
    <definedName name="ReportDesc1.3.2.1">[7]ColumnsMap!$F$84</definedName>
    <definedName name="ReportDesc1.3.2.2">[7]ColumnsMap!$F$98</definedName>
    <definedName name="ReportDesc1.3.2.3">[7]ColumnsMap!$F$112</definedName>
    <definedName name="ReportDesc1.4.0.0">[7]ColumnsMap!$F$126</definedName>
    <definedName name="ReportDesc2.1.0.0">[7]ColumnsMap!$F$140</definedName>
    <definedName name="ReportDesc2.1.1.0">[7]ColumnsMap!$F$346</definedName>
    <definedName name="ReportDesc2.1.2.0">[7]ColumnsMap!$F$616</definedName>
    <definedName name="ReportDesc2.2.0.0">[7]ColumnsMap!$F$152</definedName>
    <definedName name="ReportDesc2.2.1.0">[7]ColumnsMap!$F$358</definedName>
    <definedName name="ReportDesc2.2.2.0">[7]ColumnsMap!$F$628</definedName>
    <definedName name="ReportDesc2.3.0.0">[7]ColumnsMap!$F$163</definedName>
    <definedName name="ReportDesc2.3.1.0">[7]ColumnsMap!$F$369</definedName>
    <definedName name="ReportDesc2.3.2.0">[7]ColumnsMap!$F$639</definedName>
    <definedName name="ReportDesc3.1.0.0">[7]ColumnsMap!$F$172</definedName>
    <definedName name="ReportDesc3.1.1.0">[7]ColumnsMap!$F$378</definedName>
    <definedName name="ReportDesc3.1.2.0">[7]ColumnsMap!$F$648</definedName>
    <definedName name="ReportDesc3.2.0.0">[7]ColumnsMap!$F$182</definedName>
    <definedName name="ReportDesc3.2.1.0">[7]ColumnsMap!$F$388</definedName>
    <definedName name="ReportDesc3.2.2.0">[7]ColumnsMap!$F$658</definedName>
    <definedName name="ReportDesc3.3.0.0">[7]ColumnsMap!$F$191</definedName>
    <definedName name="ReportDesc3.3.1.0">[7]ColumnsMap!$F$397</definedName>
    <definedName name="ReportDesc3.3.1.1">[7]ColumnsMap!$F$408</definedName>
    <definedName name="ReportDesc3.3.1.2">[7]ColumnsMap!$F$419</definedName>
    <definedName name="ReportDesc3.3.2.0">[7]ColumnsMap!$F$667</definedName>
    <definedName name="ReportDesc3.3.2.1">[7]ColumnsMap!$F$678</definedName>
    <definedName name="ReportDesc3.3.2.2">[7]ColumnsMap!$F$689</definedName>
    <definedName name="ReportDesc3.3.2.3">[7]ColumnsMap!$F$700</definedName>
    <definedName name="ReportDesc3.4.0.0">[7]ColumnsMap!$F$202</definedName>
    <definedName name="ReportDesc3.4.0.1">[7]ColumnsMap!$F$214</definedName>
    <definedName name="ReportDesc3.4.1.0">[7]ColumnsMap!$F$430</definedName>
    <definedName name="ReportDesc3.4.1.1">[7]ColumnsMap!$F$442</definedName>
    <definedName name="ReportDesc3.4.2.0">[7]ColumnsMap!$F$711</definedName>
    <definedName name="ReportDesc3.4.2.1">[7]ColumnsMap!$F$723</definedName>
    <definedName name="ReportDesc3.5.0.0">[7]ColumnsMap!$F$226</definedName>
    <definedName name="ReportDesc3.5.1.0">[7]ColumnsMap!$F$454</definedName>
    <definedName name="ReportDesc3.5.1.1">[7]ColumnsMap!$F$460</definedName>
    <definedName name="ReportDesc3.5.1.2">[7]ColumnsMap!$F$466</definedName>
    <definedName name="ReportDesc3.5.2.0">[7]ColumnsMap!$F$735</definedName>
    <definedName name="ReportDesc3.6.0.0" localSheetId="4">[13]ColumnsMap!#REF!</definedName>
    <definedName name="ReportDesc3.6.0.0">[13]ColumnsMap!#REF!</definedName>
    <definedName name="ReportDesc3.6.1.0" localSheetId="4">[13]ColumnsMap!#REF!</definedName>
    <definedName name="ReportDesc3.6.1.0">[13]ColumnsMap!#REF!</definedName>
    <definedName name="ReportDesc3.6.1.1" localSheetId="4">[13]ColumnsMap!#REF!</definedName>
    <definedName name="ReportDesc3.6.1.1">[13]ColumnsMap!#REF!</definedName>
    <definedName name="ReportDesc3.6.1.2" localSheetId="4">[13]ColumnsMap!#REF!</definedName>
    <definedName name="ReportDesc3.6.1.2">[13]ColumnsMap!#REF!</definedName>
    <definedName name="ReportDesc4.1.0.0">[7]ColumnsMap!$F$232</definedName>
    <definedName name="ReportDesc4.1.1.0">[7]ColumnsMap!$F$524</definedName>
    <definedName name="ReportDesc4.1.2.0">[7]ColumnsMap!$F$741</definedName>
    <definedName name="ReportDesc4.2.0.0">[7]ColumnsMap!$F$241</definedName>
    <definedName name="ReportDesc4.2.0.1">[7]ColumnsMap!$F$256</definedName>
    <definedName name="ReportDesc4.2.1.0">[7]ColumnsMap!$F$481</definedName>
    <definedName name="ReportDesc4.2.1.1">[7]ColumnsMap!$F$496</definedName>
    <definedName name="ReportDesc4.2.2.0">[7]ColumnsMap!$F$750</definedName>
    <definedName name="ReportDesc4.2.2.1">[7]ColumnsMap!$F$765</definedName>
    <definedName name="ReportDesc4.3.0.0">[7]ColumnsMap!$F$271</definedName>
    <definedName name="ReportDesc4.3.1.0">[7]ColumnsMap!$F$511</definedName>
    <definedName name="ReportDesc4.3.2.0">[7]ColumnsMap!$G$780</definedName>
    <definedName name="ReportDesc4.4.0.0">[7]ColumnsMap!$F$284</definedName>
    <definedName name="ReportDesc4.4.1.1">[7]ColumnsMap!$F$539</definedName>
    <definedName name="ReportDesc4.4.1.2">[7]ColumnsMap!$F$554</definedName>
    <definedName name="ReportDesc4.4.2.0">[7]ColumnsMap!$F$793</definedName>
    <definedName name="ReportDesc4.4.2.1">[7]ColumnsMap!$F$808</definedName>
    <definedName name="ReportDesc4.4.2.2">[7]ColumnsMap!$F$823</definedName>
    <definedName name="ReportDesc4.4.2.3">[7]ColumnsMap!$F$838</definedName>
    <definedName name="ReportDesc4.5.0.0">[7]ColumnsMap!$F$299</definedName>
    <definedName name="ReportDesc4.5.1.0">[7]ColumnsMap!$F$569</definedName>
    <definedName name="ReportDesc4.5.2.0">[7]ColumnsMap!$F$853</definedName>
    <definedName name="ReportDesc4.6.0.0">[7]ColumnsMap!$F$316</definedName>
    <definedName name="ReportDesc4.6.1.0">[7]ColumnsMap!$F$586</definedName>
    <definedName name="ReportDesc4.6.2.0">[7]ColumnsMap!$F$870</definedName>
    <definedName name="ReportDesc4.7.0.0">[7]ColumnsMap!$F$331</definedName>
    <definedName name="ReportDesc4.7.1.0">[7]ColumnsMap!$F$601</definedName>
    <definedName name="ReportDesc4.7.2.0">[7]ColumnsMap!$F$885</definedName>
    <definedName name="ReportName1.1.0.0">[7]ColumnsMap!$E$22</definedName>
    <definedName name="ReportName1.2.0.0">[7]ColumnsMap!$E$31</definedName>
    <definedName name="ReportName1.3.0.0">[7]ColumnsMap!$E$42</definedName>
    <definedName name="ReportName1.3.1.0">[7]ColumnsMap!$E$56</definedName>
    <definedName name="ReportName1.3.2.0">[7]ColumnsMap!$E$70</definedName>
    <definedName name="ReportName1.3.2.1">[7]ColumnsMap!$E$84</definedName>
    <definedName name="ReportName1.3.2.2">[7]ColumnsMap!$E$98</definedName>
    <definedName name="ReportName1.3.2.3">[7]ColumnsMap!$E$112</definedName>
    <definedName name="ReportName1.4.0.0">[7]ColumnsMap!$E$126</definedName>
    <definedName name="ReportName2.1.0.0">[7]ColumnsMap!$E$140</definedName>
    <definedName name="ReportName2.1.1.0">[7]ColumnsMap!$E$346</definedName>
    <definedName name="ReportName2.1.2.0">[7]ColumnsMap!$E$616</definedName>
    <definedName name="ReportName2.2.0.0">[7]ColumnsMap!$E$152</definedName>
    <definedName name="ReportName2.2.1.0">[7]ColumnsMap!$E$358</definedName>
    <definedName name="ReportName2.2.2.0">[7]ColumnsMap!$E$628</definedName>
    <definedName name="ReportName2.3.0.0">[7]ColumnsMap!$E$163</definedName>
    <definedName name="ReportName2.3.1.0">[7]ColumnsMap!$E$369</definedName>
    <definedName name="ReportName2.3.2.0">[7]ColumnsMap!$E$639</definedName>
    <definedName name="ReportName3.1.0.0">[7]ColumnsMap!$E$172</definedName>
    <definedName name="ReportName3.1.1.0">[7]ColumnsMap!$E$378</definedName>
    <definedName name="ReportName3.1.2.0">[7]ColumnsMap!$E$648</definedName>
    <definedName name="ReportName3.2.0.0">[7]ColumnsMap!$E$182</definedName>
    <definedName name="ReportName3.2.1.0">[7]ColumnsMap!$E$388</definedName>
    <definedName name="ReportName3.2.2.0">[7]ColumnsMap!$E$658</definedName>
    <definedName name="ReportName3.3.0.0">[7]ColumnsMap!$E$191</definedName>
    <definedName name="ReportName3.3.1.0">[7]ColumnsMap!$E$397</definedName>
    <definedName name="ReportName3.3.1.1">[7]ColumnsMap!$E$408</definedName>
    <definedName name="ReportName3.3.1.2">[7]ColumnsMap!$E$419</definedName>
    <definedName name="ReportName3.3.2.0">[7]ColumnsMap!$E$667</definedName>
    <definedName name="ReportName3.3.2.1">[7]ColumnsMap!$E$678</definedName>
    <definedName name="ReportName3.3.2.2">[7]ColumnsMap!$E$689</definedName>
    <definedName name="ReportName3.3.2.3">[7]ColumnsMap!$E$700</definedName>
    <definedName name="ReportName3.4.0.0">[7]ColumnsMap!$E$202</definedName>
    <definedName name="ReportName3.4.0.1">[7]ColumnsMap!$E$214</definedName>
    <definedName name="ReportName3.4.1.0">[7]ColumnsMap!$E$430</definedName>
    <definedName name="ReportName3.4.1.1">[7]ColumnsMap!$E$442</definedName>
    <definedName name="ReportName3.4.2.0">[7]ColumnsMap!$E$711</definedName>
    <definedName name="ReportName3.4.2.1">[7]ColumnsMap!$E$723</definedName>
    <definedName name="ReportName3.5.0.0">[7]ColumnsMap!$E$226</definedName>
    <definedName name="ReportName3.5.1.0">[7]ColumnsMap!$E$454</definedName>
    <definedName name="ReportName3.5.1.1">[7]ColumnsMap!$E$460</definedName>
    <definedName name="ReportName3.5.1.2">[7]ColumnsMap!$E$466</definedName>
    <definedName name="ReportName3.5.2.0">[7]ColumnsMap!$E$735</definedName>
    <definedName name="ReportName3.6.0.0" localSheetId="4">[13]ColumnsMap!#REF!</definedName>
    <definedName name="ReportName3.6.0.0">[13]ColumnsMap!#REF!</definedName>
    <definedName name="ReportName3.6.1.0" localSheetId="4">[13]ColumnsMap!#REF!</definedName>
    <definedName name="ReportName3.6.1.0">[13]ColumnsMap!#REF!</definedName>
    <definedName name="ReportName3.6.1.1" localSheetId="4">[13]ColumnsMap!#REF!</definedName>
    <definedName name="ReportName3.6.1.1">[13]ColumnsMap!#REF!</definedName>
    <definedName name="ReportName3.6.1.2" localSheetId="4">[13]ColumnsMap!#REF!</definedName>
    <definedName name="ReportName3.6.1.2">[13]ColumnsMap!#REF!</definedName>
    <definedName name="ReportName4.1.0.0">[7]ColumnsMap!$E$232</definedName>
    <definedName name="ReportName4.1.1.0">[7]ColumnsMap!$E$472</definedName>
    <definedName name="ReportName4.1.2.0">[7]ColumnsMap!$E$741</definedName>
    <definedName name="ReportName4.2.0.0">[7]ColumnsMap!$E$241</definedName>
    <definedName name="ReportName4.2.0.1">[7]ColumnsMap!$E$256</definedName>
    <definedName name="ReportName4.2.1.0">[7]ColumnsMap!$E$481</definedName>
    <definedName name="ReportName4.2.1.1">[7]ColumnsMap!$E$496</definedName>
    <definedName name="ReportName4.2.2.0">[7]ColumnsMap!$E$750</definedName>
    <definedName name="ReportName4.2.2.1">[7]ColumnsMap!$E$765</definedName>
    <definedName name="ReportName4.3.0.0">[7]ColumnsMap!$E$271</definedName>
    <definedName name="ReportName4.3.1.0">[7]ColumnsMap!$E$511</definedName>
    <definedName name="ReportName4.3.2.0">[7]ColumnsMap!$E$780</definedName>
    <definedName name="ReportName4.4.0.0">[7]ColumnsMap!$E$284</definedName>
    <definedName name="ReportName4.4.1.0">[7]ColumnsMap!$E$524</definedName>
    <definedName name="ReportName4.4.1.1">[7]ColumnsMap!$E$539</definedName>
    <definedName name="ReportName4.4.1.2">[7]ColumnsMap!$E$554</definedName>
    <definedName name="ReportName4.4.2.0">[7]ColumnsMap!$E$793</definedName>
    <definedName name="ReportName4.4.2.1">[7]ColumnsMap!$E$808</definedName>
    <definedName name="ReportName4.4.2.2">[7]ColumnsMap!$E$823</definedName>
    <definedName name="ReportName4.4.2.3">[7]ColumnsMap!$E$838</definedName>
    <definedName name="ReportName4.5.0.0">[7]ColumnsMap!$E$299</definedName>
    <definedName name="ReportName4.5.1.0">[7]ColumnsMap!$E$569</definedName>
    <definedName name="ReportName4.5.2.0">[7]ColumnsMap!$E$853</definedName>
    <definedName name="ReportName4.6.0.0">[7]ColumnsMap!$E$316</definedName>
    <definedName name="ReportName4.6.1.0">[7]ColumnsMap!$E$586</definedName>
    <definedName name="ReportName4.6.2.0">[7]ColumnsMap!$E$870</definedName>
    <definedName name="ReportName4.7.0.0">[7]ColumnsMap!$E$331</definedName>
    <definedName name="ReportName4.7.1.0">[7]ColumnsMap!$E$601</definedName>
    <definedName name="ReportName4.7.2.0">[7]ColumnsMap!$E$885</definedName>
    <definedName name="rngUnderwriters" localSheetId="4">[12]Tables!#REF!</definedName>
    <definedName name="rngUnderwriters">[12]Tables!#REF!</definedName>
    <definedName name="ROI" localSheetId="4">[5]Scorecard!#REF!</definedName>
    <definedName name="ROI">[5]Scorecard!#REF!</definedName>
    <definedName name="sad" hidden="1">{"Group Benefit Overview",#N/A,TRUE,"mblank";"Rate Summary",#N/A,TRUE,"mblank";"Census and Manual Rates",#N/A,TRUE,"mblank";"Site Rates",#N/A,TRUE,"mblank";"Experience Rates 1",#N/A,TRUE,"mblank";"Experience Rates 2",#N/A,TRUE,"mblank";"Summary of Rate Action",#N/A,TRUE,"mblank";"Employer Reports",#N/A,TRUE,"mblank"}</definedName>
    <definedName name="SCALEB" localSheetId="4">#REF!</definedName>
    <definedName name="SCALEB">#REF!</definedName>
    <definedName name="SCALEC" localSheetId="4">#REF!</definedName>
    <definedName name="SCALEC">#REF!</definedName>
    <definedName name="Separation_Rate" localSheetId="4">#REF!</definedName>
    <definedName name="Separation_Rate">#REF!</definedName>
    <definedName name="Seq_Number2" localSheetId="4">#REF!</definedName>
    <definedName name="Seq_Number2">#REF!</definedName>
    <definedName name="Seq_Number3" localSheetId="4">#REF!</definedName>
    <definedName name="Seq_Number3">#REF!</definedName>
    <definedName name="Seq_Number4" localSheetId="4">#REF!</definedName>
    <definedName name="Seq_Number4">#REF!</definedName>
    <definedName name="Seq_Number5" localSheetId="4">#REF!</definedName>
    <definedName name="Seq_Number5">#REF!</definedName>
    <definedName name="Services" localSheetId="4">#REF!</definedName>
    <definedName name="Services">#REF!</definedName>
    <definedName name="Servicing_Provider_City" localSheetId="4">#REF!</definedName>
    <definedName name="Servicing_Provider_City">#REF!</definedName>
    <definedName name="Servicing_Provider_Name" localSheetId="4">#REF!</definedName>
    <definedName name="Servicing_Provider_Name">#REF!</definedName>
    <definedName name="Servicing_Provider_Specialty" localSheetId="4">#REF!</definedName>
    <definedName name="Servicing_Provider_Specialty">#REF!</definedName>
    <definedName name="Servicing_Provider_State" localSheetId="4">#REF!</definedName>
    <definedName name="Servicing_Provider_State">#REF!</definedName>
    <definedName name="Servicing_Provider_Street" localSheetId="4">#REF!</definedName>
    <definedName name="Servicing_Provider_Street">#REF!</definedName>
    <definedName name="Servicing_Provider_Street2" localSheetId="4">#REF!</definedName>
    <definedName name="Servicing_Provider_Street2">#REF!</definedName>
    <definedName name="Servicing_Provider_Type" localSheetId="4">#REF!</definedName>
    <definedName name="Servicing_Provider_Type">#REF!</definedName>
    <definedName name="Servicing_Provider_ZIP" localSheetId="4">#REF!</definedName>
    <definedName name="Servicing_Provider_ZIP">#REF!</definedName>
    <definedName name="Shorten_Compensation_Planning_Cycle_time_for_Compensation_Group" localSheetId="4">#REF!</definedName>
    <definedName name="Shorten_Compensation_Planning_Cycle_time_for_Compensation_Group">#REF!</definedName>
    <definedName name="SizingColumn" localSheetId="4">#REF!</definedName>
    <definedName name="SizingColumn">#REF!</definedName>
    <definedName name="Sort_Data" localSheetId="4">#REF!</definedName>
    <definedName name="Sort_Data">#REF!</definedName>
    <definedName name="SortRange" localSheetId="4">#REF!</definedName>
    <definedName name="SortRange">#REF!</definedName>
    <definedName name="Source_Filename" localSheetId="4">#REF!</definedName>
    <definedName name="Source_Filename">#REF!</definedName>
    <definedName name="SourceData" localSheetId="4">#REF!</definedName>
    <definedName name="SourceData">#REF!</definedName>
    <definedName name="Specialty" localSheetId="4">#REF!</definedName>
    <definedName name="Specialty">#REF!</definedName>
    <definedName name="spousegi">'[4]Rate Calc'!$D$29:$E$32</definedName>
    <definedName name="StartingRow1.1.0.0">[7]ColumnsMap!$B$22</definedName>
    <definedName name="StartingRow1.2.0.0">[7]ColumnsMap!$B$31</definedName>
    <definedName name="StartingRow1.3.0.0">[7]ColumnsMap!$B$42</definedName>
    <definedName name="StartingRow1.3.1.0">[7]ColumnsMap!$B$56</definedName>
    <definedName name="StartingRow1.3.2.0">[7]ColumnsMap!$B$70</definedName>
    <definedName name="StartingRow1.3.2.1">[7]ColumnsMap!$B$84</definedName>
    <definedName name="StartingRow1.3.2.2">[7]ColumnsMap!$B$98</definedName>
    <definedName name="StartingRow1.3.2.3">[7]ColumnsMap!$B$112</definedName>
    <definedName name="StartingRow1.4.0.0">[7]ColumnsMap!$B$126</definedName>
    <definedName name="StartingRow2.1.0.0">[7]ColumnsMap!$B$140</definedName>
    <definedName name="StartingRow2.1.1.0">[7]ColumnsMap!$B$346</definedName>
    <definedName name="StartingRow2.1.2.0">[7]ColumnsMap!$B$616</definedName>
    <definedName name="StartingRow2.2.0.0">[7]ColumnsMap!$B$152</definedName>
    <definedName name="StartingRow2.2.1.0">[7]ColumnsMap!$B$358</definedName>
    <definedName name="StartingRow2.2.2.0">[7]ColumnsMap!$B$628</definedName>
    <definedName name="StartingRow2.3.0.0">[7]ColumnsMap!$B$163</definedName>
    <definedName name="StartingRow2.3.1.0">[7]ColumnsMap!$B$369</definedName>
    <definedName name="StartingRow2.3.2.0">[7]ColumnsMap!$B$639</definedName>
    <definedName name="StartingRow3.1.0.0">[7]ColumnsMap!$B$172</definedName>
    <definedName name="StartingRow3.1.1.0">[7]ColumnsMap!$B$378</definedName>
    <definedName name="StartingRow3.1.2.0">[7]ColumnsMap!$B$648</definedName>
    <definedName name="StartingRow3.2.0.0">[7]ColumnsMap!$B$182</definedName>
    <definedName name="StartingRow3.2.1.0">[7]ColumnsMap!$B$388</definedName>
    <definedName name="StartingRow3.2.2.0">[7]ColumnsMap!$B$658</definedName>
    <definedName name="StartingRow3.3.0.0">[7]ColumnsMap!$B$191</definedName>
    <definedName name="StartingRow3.3.1.0">[7]ColumnsMap!$B$397</definedName>
    <definedName name="StartingRow3.3.1.1">[7]ColumnsMap!$B$408</definedName>
    <definedName name="StartingRow3.3.1.2">[7]ColumnsMap!$B$419</definedName>
    <definedName name="StartingRow3.3.2.0">[7]ColumnsMap!$B$667</definedName>
    <definedName name="StartingRow3.3.2.1">[7]ColumnsMap!$B$678</definedName>
    <definedName name="StartingRow3.3.2.2">[7]ColumnsMap!$B$689</definedName>
    <definedName name="StartingRow3.3.2.3">[7]ColumnsMap!$B$700</definedName>
    <definedName name="StartingRow3.4.0.0">[7]ColumnsMap!$B$202</definedName>
    <definedName name="StartingRow3.4.0.1">[7]ColumnsMap!$B$214</definedName>
    <definedName name="StartingRow3.4.1.0">[7]ColumnsMap!$B$430</definedName>
    <definedName name="StartingRow3.4.1.1">[7]ColumnsMap!$B$442</definedName>
    <definedName name="StartingRow3.4.2.0">[7]ColumnsMap!$B$711</definedName>
    <definedName name="StartingRow3.4.2.1">[7]ColumnsMap!$B$723</definedName>
    <definedName name="StartingRow3.5.0.0">[7]ColumnsMap!$B$226</definedName>
    <definedName name="StartingRow3.5.1.0">[7]ColumnsMap!$B$454</definedName>
    <definedName name="StartingRow3.5.1.1">[7]ColumnsMap!$B$460</definedName>
    <definedName name="StartingRow3.5.1.2">[7]ColumnsMap!$B$466</definedName>
    <definedName name="StartingRow3.5.2.0">[7]ColumnsMap!$B$735</definedName>
    <definedName name="StartingRow3.6.0.0" localSheetId="4">[13]ColumnsMap!#REF!</definedName>
    <definedName name="StartingRow3.6.0.0">[13]ColumnsMap!#REF!</definedName>
    <definedName name="StartingRow3.6.1.0" localSheetId="4">[13]ColumnsMap!#REF!</definedName>
    <definedName name="StartingRow3.6.1.0">[13]ColumnsMap!#REF!</definedName>
    <definedName name="StartingRow3.6.1.1" localSheetId="4">[13]ColumnsMap!#REF!</definedName>
    <definedName name="StartingRow3.6.1.1">[13]ColumnsMap!#REF!</definedName>
    <definedName name="StartingRow3.6.1.2" localSheetId="4">[13]ColumnsMap!#REF!</definedName>
    <definedName name="StartingRow3.6.1.2">[13]ColumnsMap!#REF!</definedName>
    <definedName name="StartingRow4.1.0.0">[7]ColumnsMap!$B$232</definedName>
    <definedName name="StartingRow4.1.1.0">[7]ColumnsMap!$B$472</definedName>
    <definedName name="StartingRow4.1.2.0">[7]ColumnsMap!$B$741</definedName>
    <definedName name="StartingRow4.2.0.0">[7]ColumnsMap!$B$241</definedName>
    <definedName name="StartingRow4.2.0.1">[7]ColumnsMap!$B$256</definedName>
    <definedName name="StartingRow4.2.1.0">[7]ColumnsMap!$B$481</definedName>
    <definedName name="StartingRow4.2.1.1">[7]ColumnsMap!$B$496</definedName>
    <definedName name="StartingRow4.2.2.0">[7]ColumnsMap!$B$750</definedName>
    <definedName name="StartingRow4.2.2.1">[7]ColumnsMap!$B$765</definedName>
    <definedName name="StartingRow4.3.0.0">[7]ColumnsMap!$B$271</definedName>
    <definedName name="StartingRow4.3.1.0">[7]ColumnsMap!$B$511</definedName>
    <definedName name="StartingRow4.3.2.0">[7]ColumnsMap!$B$780</definedName>
    <definedName name="StartingRow4.4.0.0">[7]ColumnsMap!$B$284</definedName>
    <definedName name="StartingRow4.4.1.0">[7]ColumnsMap!$B$524</definedName>
    <definedName name="StartingRow4.4.1.1">[7]ColumnsMap!$B$539</definedName>
    <definedName name="StartingRow4.4.1.2">[7]ColumnsMap!$B$554</definedName>
    <definedName name="StartingRow4.4.2.0">[7]ColumnsMap!$B$793</definedName>
    <definedName name="StartingRow4.4.2.1">[7]ColumnsMap!$B$808</definedName>
    <definedName name="StartingRow4.4.2.2">[7]ColumnsMap!$B$823</definedName>
    <definedName name="StartingRow4.4.2.3">[7]ColumnsMap!$B$838</definedName>
    <definedName name="StartingRow4.5.0.0">[7]ColumnsMap!$B$299</definedName>
    <definedName name="StartingRow4.5.1.0">[7]ColumnsMap!$B$569</definedName>
    <definedName name="StartingRow4.5.2.0">[7]ColumnsMap!$B$853</definedName>
    <definedName name="StartingRow4.6.0.0">[7]ColumnsMap!$B$316</definedName>
    <definedName name="StartingRow4.6.1.0">[7]ColumnsMap!$B$586</definedName>
    <definedName name="StartingRow4.6.2.0">[7]ColumnsMap!$B$870</definedName>
    <definedName name="StartingRow4.7.0.0">[7]ColumnsMap!$B$331</definedName>
    <definedName name="StartingRow4.7.1.0">[7]ColumnsMap!$B$601</definedName>
    <definedName name="StartingRow4.7.2.0">[7]ColumnsMap!$B$885</definedName>
    <definedName name="State" localSheetId="4">#REF!</definedName>
    <definedName name="State">#REF!</definedName>
    <definedName name="STATES" localSheetId="4">#REF!</definedName>
    <definedName name="STATES">#REF!</definedName>
    <definedName name="Status" localSheetId="4">#REF!</definedName>
    <definedName name="Status">#REF!</definedName>
    <definedName name="tax_id" localSheetId="4">#REF!</definedName>
    <definedName name="tax_id">#REF!</definedName>
    <definedName name="tbl_03c_Recreate_Original" localSheetId="4">#REF!</definedName>
    <definedName name="tbl_03c_Recreate_Original">#REF!</definedName>
    <definedName name="TCLookup" localSheetId="4">[12]Tables!#REF!</definedName>
    <definedName name="TCLookup">[12]Tables!#REF!</definedName>
    <definedName name="Titles" localSheetId="4">#REF!</definedName>
    <definedName name="Titles">#REF!</definedName>
    <definedName name="TOCName1.1.0.0">[7]ColumnsMap!$G$22</definedName>
    <definedName name="TOCName1.2.0.0">[7]ColumnsMap!$G$31</definedName>
    <definedName name="TOCName1.3.0.0">[7]ColumnsMap!$G$42</definedName>
    <definedName name="TOCName1.3.1.0">[7]ColumnsMap!$G$56</definedName>
    <definedName name="TOCName1.3.2.0">[7]ColumnsMap!$G$70</definedName>
    <definedName name="TOCName1.3.2.1">[7]ColumnsMap!$G$84</definedName>
    <definedName name="TOCName1.3.2.2">[7]ColumnsMap!$G$98</definedName>
    <definedName name="TOCName1.3.2.3">[7]ColumnsMap!$G$112</definedName>
    <definedName name="TOCName1.4.0.0">[7]ColumnsMap!$G$126</definedName>
    <definedName name="TOCNAME2.1.0.0">[7]ColumnsMap!$G$140</definedName>
    <definedName name="TOCName2.1.1.0">[7]ColumnsMap!$G$346</definedName>
    <definedName name="TOCName2.1.2.0">[7]ColumnsMap!$G$616</definedName>
    <definedName name="TOCName2.2.0.0">[7]ColumnsMap!$G$152</definedName>
    <definedName name="TOCName2.2.1.0">[7]ColumnsMap!$G$358</definedName>
    <definedName name="TOCName2.2.2.0">[7]ColumnsMap!$G$628</definedName>
    <definedName name="TOCName2.3.0.0">[7]ColumnsMap!$G$163</definedName>
    <definedName name="TOCName2.3.1.0">[7]ColumnsMap!$G$369</definedName>
    <definedName name="TOCName2.3.2.0">[7]ColumnsMap!$G$639</definedName>
    <definedName name="TOCName3.1.0.0">[7]ColumnsMap!$G$172</definedName>
    <definedName name="TOCName3.1.1.0">[7]ColumnsMap!$G$378</definedName>
    <definedName name="TOCName3.1.2.0">[7]ColumnsMap!$G$648</definedName>
    <definedName name="TOCName3.2.0.0">[7]ColumnsMap!$G$182</definedName>
    <definedName name="TOCName3.2.1.0">[7]ColumnsMap!$G$388</definedName>
    <definedName name="TOCName3.2.2.0">[7]ColumnsMap!$G$658</definedName>
    <definedName name="TOCName3.3.0.0">[7]ColumnsMap!$G$191</definedName>
    <definedName name="TOCName3.3.1.0">[7]ColumnsMap!$G$397</definedName>
    <definedName name="TOCName3.3.1.1">[7]ColumnsMap!$G$408</definedName>
    <definedName name="TOCName3.3.1.2">[7]ColumnsMap!$G$419</definedName>
    <definedName name="TOCName3.3.2.0">[7]ColumnsMap!$G$667</definedName>
    <definedName name="TOCName3.3.2.1">[7]ColumnsMap!$G$678</definedName>
    <definedName name="TOCName3.3.2.2">[7]ColumnsMap!$G$689</definedName>
    <definedName name="TOCName3.3.2.3">[7]ColumnsMap!$G$700</definedName>
    <definedName name="TOCName3.4.0.0">[7]ColumnsMap!$G$202</definedName>
    <definedName name="TOCName3.4.0.1">[7]ColumnsMap!$G$214</definedName>
    <definedName name="TOCName3.4.1.0">[7]ColumnsMap!$G$430</definedName>
    <definedName name="TOCName3.4.1.1">[7]ColumnsMap!$G$442</definedName>
    <definedName name="TOCName3.4.2.0">[7]ColumnsMap!$G$711</definedName>
    <definedName name="TOCName3.4.2.1">[7]ColumnsMap!$G$723</definedName>
    <definedName name="TOCName3.5.0.0">[7]ColumnsMap!$G$226</definedName>
    <definedName name="TOCName3.5.1.0">[7]ColumnsMap!$G$454</definedName>
    <definedName name="TOCName3.5.1.1">[7]ColumnsMap!$G$460</definedName>
    <definedName name="TOCName3.5.1.2">[7]ColumnsMap!$G$466</definedName>
    <definedName name="TOCName3.5.2.0">[7]ColumnsMap!$G$735</definedName>
    <definedName name="TOCName3.6.0.0" localSheetId="4">[13]ColumnsMap!#REF!</definedName>
    <definedName name="TOCName3.6.0.0">[13]ColumnsMap!#REF!</definedName>
    <definedName name="TOCName3.6.1.0" localSheetId="4">[13]ColumnsMap!#REF!</definedName>
    <definedName name="TOCName3.6.1.0">[13]ColumnsMap!#REF!</definedName>
    <definedName name="TOCName3.6.1.1" localSheetId="4">[13]ColumnsMap!#REF!</definedName>
    <definedName name="TOCName3.6.1.1">[13]ColumnsMap!#REF!</definedName>
    <definedName name="TOCName3.6.1.2" localSheetId="4">[13]ColumnsMap!#REF!</definedName>
    <definedName name="TOCName3.6.1.2">[13]ColumnsMap!#REF!</definedName>
    <definedName name="TOCName4.1.0.0">[7]ColumnsMap!$G$232</definedName>
    <definedName name="TOCName4.1.1.0">[7]ColumnsMap!$G$472</definedName>
    <definedName name="TOCName4.1.2.0">[7]ColumnsMap!$G$741</definedName>
    <definedName name="TOCName4.2.0.0">[7]ColumnsMap!$G$241</definedName>
    <definedName name="TOCName4.2.0.1">[7]ColumnsMap!$G$256</definedName>
    <definedName name="TOCName4.2.1.0">[7]ColumnsMap!$G$481</definedName>
    <definedName name="TOCName4.2.1.1">[7]ColumnsMap!$G$496</definedName>
    <definedName name="TOCName4.2.2.0">[7]ColumnsMap!$G$750</definedName>
    <definedName name="TOCName4.2.2.1">[7]ColumnsMap!$G$765</definedName>
    <definedName name="TOCName4.3.0.0">[7]ColumnsMap!$G$271</definedName>
    <definedName name="TOCName4.3.1.0">[7]ColumnsMap!$G$511</definedName>
    <definedName name="TOCName4.3.2.0">[7]ColumnsMap!$G$780</definedName>
    <definedName name="TOCName4.4.0.0">[7]ColumnsMap!$G$284</definedName>
    <definedName name="TOCName4.4.1.0">[7]ColumnsMap!$G$524</definedName>
    <definedName name="TOCName4.4.1.1">[7]ColumnsMap!$G$539</definedName>
    <definedName name="TOCName4.4.1.2">[7]ColumnsMap!$G$554</definedName>
    <definedName name="TOCName4.4.2.0">[7]ColumnsMap!$G$793</definedName>
    <definedName name="TOCName4.4.2.1">[7]ColumnsMap!$G$808</definedName>
    <definedName name="TOCName4.4.2.2">[7]ColumnsMap!$G$823</definedName>
    <definedName name="TOCName4.4.2.3">[7]ColumnsMap!$G$838</definedName>
    <definedName name="TOCName4.5.0.0">[7]ColumnsMap!$G$299</definedName>
    <definedName name="TOCName4.5.1.0">[7]ColumnsMap!$G$569</definedName>
    <definedName name="TOCName4.5.2.0">[7]ColumnsMap!$G$853</definedName>
    <definedName name="TOCName4.6.0.0">[7]ColumnsMap!$G$316</definedName>
    <definedName name="TOCName4.6.1.0">[7]ColumnsMap!$G$586</definedName>
    <definedName name="TOCName4.6.2.0">[7]ColumnsMap!$G$870</definedName>
    <definedName name="TOCName4.7.0.0">[7]ColumnsMap!$G$331</definedName>
    <definedName name="TOCName4.7.1.0">[7]ColumnsMap!$G$601</definedName>
    <definedName name="TOCName4.7.2.0">[7]ColumnsMap!$G$885</definedName>
    <definedName name="Top10Markets" localSheetId="4">#REF!</definedName>
    <definedName name="Top10Markets">#REF!</definedName>
    <definedName name="Top3Markets" localSheetId="4">#REF!</definedName>
    <definedName name="Top3Markets">#REF!</definedName>
    <definedName name="Top5Markets" localSheetId="4">#REF!</definedName>
    <definedName name="Top5Markets">#REF!</definedName>
    <definedName name="TopSection" localSheetId="4">#REF!</definedName>
    <definedName name="TopSection">#REF!</definedName>
    <definedName name="Total_Compensation_Expense" localSheetId="4">#REF!</definedName>
    <definedName name="Total_Compensation_Expense">#REF!</definedName>
    <definedName name="Total_Labor_Cost_Revenue" localSheetId="4">#REF!</definedName>
    <definedName name="Total_Labor_Cost_Revenue">#REF!</definedName>
    <definedName name="TREND">[9]Tables!$Y$18:$Z$23</definedName>
    <definedName name="True_Inc_DT" localSheetId="4">#REF!</definedName>
    <definedName name="True_Inc_DT">#REF!</definedName>
    <definedName name="Type_Match" localSheetId="4">#REF!</definedName>
    <definedName name="Type_Match">#REF!</definedName>
    <definedName name="Type_Match2" localSheetId="4">#REF!</definedName>
    <definedName name="Type_Match2">#REF!</definedName>
    <definedName name="Type_Match3" localSheetId="4">#REF!</definedName>
    <definedName name="Type_Match3">#REF!</definedName>
    <definedName name="Type_Match4" localSheetId="4">#REF!</definedName>
    <definedName name="Type_Match4">#REF!</definedName>
    <definedName name="Type_Match5" localSheetId="4">#REF!</definedName>
    <definedName name="Type_Match5">#REF!</definedName>
    <definedName name="Type_of_Service" localSheetId="4">#REF!</definedName>
    <definedName name="Type_of_Service">#REF!</definedName>
    <definedName name="UBH_ACCESS">[9]Tables!$AH$4:$AQ$6</definedName>
    <definedName name="UBH_FULL">[9]Tables!$AH$4:$AQ$5</definedName>
    <definedName name="UBH_output">[9]Tables!$I$29</definedName>
    <definedName name="UBH_output2">[9]Tables!$I$30</definedName>
    <definedName name="UBH_output3">[9]Tables!$I$31</definedName>
    <definedName name="UBH_Table">[9]Tables!$V$2:$W$4</definedName>
    <definedName name="Underwriter">'[1]Input - Items|Factors'!$F$4</definedName>
    <definedName name="USALookup" localSheetId="4">[12]Tables!#REF!</definedName>
    <definedName name="USALookup">[12]Tables!#REF!</definedName>
    <definedName name="UserHeading1.1.0.0">'[7]Gender-Relat By Product'!$A$4</definedName>
    <definedName name="UserHeading1.2.0.0">'[7]Fncl Claims Sum By Product'!$A$4</definedName>
    <definedName name="UserHeading1.3.0.0" localSheetId="4">#REF!</definedName>
    <definedName name="UserHeading1.3.0.0">#REF!</definedName>
    <definedName name="UserHeading1.3.1.0">'[7]Util and Exp Summary (QPOS)'!$A$4</definedName>
    <definedName name="UserHeading1.3.2.0">'[7]1.3.2.0'!$A$4</definedName>
    <definedName name="UserHeading1.3.2.1">'[7]1.3.2.1'!$A$4</definedName>
    <definedName name="UserHeading1.3.2.2">'[7]1.3.2.2'!$A$4</definedName>
    <definedName name="UserHeading1.3.2.3">'[7]1.3.2.3'!$A$4</definedName>
    <definedName name="UserHeading1.4.0.0">'[7]Util and Expense Summary (All)'!$A$4</definedName>
    <definedName name="UserHeading2.1.0.0">'[7]Sub Gender by Age (HMO)'!$A$4</definedName>
    <definedName name="UserHeading2.1.1.0">'[7]Sub Gender by Age (QPOS)'!$A$4</definedName>
    <definedName name="UserHeading2.1.2.0">'[7]2.1.2.0'!$A$4</definedName>
    <definedName name="UserHeading2.2.0.0">'[7]Mem Gender by Age (HMO)'!$A$4</definedName>
    <definedName name="UserHeading2.2.1.0">'[7]Mem Gender by Age (QPOS)'!$A$4</definedName>
    <definedName name="UserHeading2.2.2.0">'[7]2.2.2.0'!$A$4</definedName>
    <definedName name="UserHeading2.3.0.0">'[7]Sub by Contract Type (HMO)'!$A$4</definedName>
    <definedName name="UserHeading2.3.1.0">'[7]Sub by Contract Type (QPOS)'!$A$4</definedName>
    <definedName name="UserHeading2.3.2.0">'[7]2.3.2.0'!$A$4</definedName>
    <definedName name="UserHeading3.1.0.0">'[7]Financial Summary (HMO)'!$A$4</definedName>
    <definedName name="UserHeading3.1.1.0">'[7]Financial Summary (QPOS)'!$A$4</definedName>
    <definedName name="UserHeading3.1.2.0">'[7]3.1.2.0'!$A$4</definedName>
    <definedName name="UserHeading3.2.0.0">'[7]Exp Summary-Cap (HMO)'!$A$4</definedName>
    <definedName name="UserHeading3.2.1.0">'[7]Exp Summary-Cap (QPOS)'!$A$4</definedName>
    <definedName name="UserHeading3.2.2.0">'[7]3.2.2.0'!$A$4</definedName>
    <definedName name="UserHeading3.3.0.0">'[7]Exp Summary-Claims (HMO)'!$A$4</definedName>
    <definedName name="UserHeading3.3.1.0">'[7]Exp Summary-Claims (QPOS)'!$A$4</definedName>
    <definedName name="UserHeading3.3.1.1">'[7]Exp Summary-Claims (QPOS-P)'!$A$4</definedName>
    <definedName name="UserHeading3.3.1.2">'[7]Exp Summary-Claims (QPOS-N)'!$A$4</definedName>
    <definedName name="UserHeading3.3.2.0">'[7]3.3.2.0'!$A$4</definedName>
    <definedName name="UserHeading3.3.2.1">'[7]3.3.2.1'!$A$4</definedName>
    <definedName name="UserHeading3.3.2.2">'[7]3.3.2.2'!$A$4</definedName>
    <definedName name="UserHeading3.3.2.3">'[7]3.3.2.3'!$A$4</definedName>
    <definedName name="UserHeading3.4.0.0">'[7]Top 25 Claimants-Current (HMO)'!$A$4</definedName>
    <definedName name="UserHeading3.4.0.1">'[7]Top 25 Claimants-Prior (HMO)'!$A$4</definedName>
    <definedName name="UserHeading3.4.1.0">'[7]Top 25 Claimants-Current (QPOS)'!$A$4</definedName>
    <definedName name="UserHeading3.4.1.1">'[7]Top 25 Claimants-Prior (QPOS)'!$A$4</definedName>
    <definedName name="UserHeading3.4.2.0">'[7]3.4.2.0'!$A$4</definedName>
    <definedName name="UserHeading3.4.2.1">'[7]3.4.2.1'!$A$4</definedName>
    <definedName name="UserHeading3.5.0.0">'[7]Top 25 Facilities (HMO)'!$A$4</definedName>
    <definedName name="UserHeading3.5.1.0">'[7]Top 25 Facilities (QPOS)'!$A$4</definedName>
    <definedName name="UserHeading3.5.1.1">'[7]Top 25 Facilities (QPOS-P)'!$A$4</definedName>
    <definedName name="UserHeading3.5.1.2">'[7]Top 25 Facilities (QPOS-N)'!$A$4</definedName>
    <definedName name="UserHeading3.5.2.0">'[7]3.5.2.0'!$A$4</definedName>
    <definedName name="UserHeading4.1.0.0">'[7]Dist of Benefits by Prov (HMO)'!$A$4</definedName>
    <definedName name="UserHeading4.1.1.0">'[7]Dist of Benefits by Prov (QPOS)'!$A$4</definedName>
    <definedName name="UserHeading4.1.2.0">'[7]4.1.2.0'!$A$4</definedName>
    <definedName name="UserHeading4.2.0.0">'[7]IP Acute (HMO)'!$A$4</definedName>
    <definedName name="UserHeading4.2.0.1">'[7]4.2.0.1'!$A$4</definedName>
    <definedName name="UserHeading4.2.1.0">'[7]IP Acute (QPOS)'!$A$4</definedName>
    <definedName name="UserHeading4.2.1.1">'[7]4.2.1.1'!$A$4</definedName>
    <definedName name="UserHeading4.2.2.0">'[7]4.2.2.0'!$A$4</definedName>
    <definedName name="UserHeading4.2.2.1">'[7]4.2.2.1'!$A$4</definedName>
    <definedName name="UserHeading4.3.0.0">'[7]Outpatient Facility Util (HMO)'!$A$4</definedName>
    <definedName name="UserHeading4.3.1.0">'[7]Outpatient Facility Util (QPOS)'!$A$4</definedName>
    <definedName name="UserHeading4.3.2.0">'[7]4.3.2.0'!$A$4</definedName>
    <definedName name="UserHeading4.4.0.0">'[7]Prof Svcs Util-Claims (HMO)'!$A$4</definedName>
    <definedName name="UserHeading4.4.1.0">'[7]Prof Svcs Util-Claims (QPOS)'!$A$4</definedName>
    <definedName name="UserHeading4.4.1.1">'[7]Prof Svcs Util-Claims (QPOS P)'!$A$4</definedName>
    <definedName name="UserHeading4.4.1.2">'[7]Prof Svcs Util-Claims (QPOS N)'!$A$4</definedName>
    <definedName name="UserHeading4.4.2.0">'[7]4.4.2.0'!$A$4</definedName>
    <definedName name="UserHeading4.4.2.1">'[7]4.4.2.1'!$A$4</definedName>
    <definedName name="UserHeading4.4.2.2">'[7]4.4.2.2'!$A$4</definedName>
    <definedName name="UserHeading4.4.2.3">'[7]4.4.2.3'!$A$4</definedName>
    <definedName name="UserHeading4.5.0.0">'[7]Prof Svcs Util Cap (HMO)'!$A$4</definedName>
    <definedName name="UserHeading4.5.1.0">'[7]Prof Svcs Util-Cap (QPOS)'!$A$4</definedName>
    <definedName name="UserHeading4.5.2.0">'[7]4.5.2.0'!$A$4</definedName>
    <definedName name="UserHeading4.6.0.0">'[7]Laboratory and Radiology (HMO)'!$A$4</definedName>
    <definedName name="UserHeading4.6.1.0">'[7]Laboratory and Radiology (QPOS)'!$A$4</definedName>
    <definedName name="UserHeading4.6.2.0">'[7]4.6.2.0'!$A$4</definedName>
    <definedName name="UserHeading4.7.0.0">'[7]Health Mgmnt Services (HMO)'!$A$4</definedName>
    <definedName name="UserHeading4.7.1.0">'[7]Health Mgmnt Services (QPOS)'!$A$4</definedName>
    <definedName name="UserHeading4.7.2.0">'[7]4.7.2.0'!$A$4</definedName>
    <definedName name="UserHeading9.0" localSheetId="4">#REF!</definedName>
    <definedName name="UserHeading9.0">#REF!</definedName>
    <definedName name="UserHeadingReportCriteria" localSheetId="4">[16]ReportCriteria!#REF!</definedName>
    <definedName name="UserHeadingReportCriteria">[16]ReportCriteria!#REF!</definedName>
    <definedName name="UW">[3]Main!$B$24</definedName>
    <definedName name="wrn.Approval." hidden="1">{#N/A,#N/A,FALSE,"Approval Form"}</definedName>
    <definedName name="wrn.Approval2." hidden="1">{#N/A,#N/A,FALSE,"Approval2"}</definedName>
    <definedName name="wrn.Cosmos._.Report." hidden="1">{#N/A,#N/A,FALSE,"Cosmos Report"}</definedName>
    <definedName name="wrn.M_File_Print_Out." hidden="1">{"Group Benefit Overview",#N/A,TRUE,"mblank";"Rate Summary",#N/A,TRUE,"mblank";"Census and Manual Rates",#N/A,TRUE,"mblank";"Site Rates",#N/A,TRUE,"mblank";"Experience Rates 1",#N/A,TRUE,"mblank";"Experience Rates 2",#N/A,TRUE,"mblank";"Summary of Rate Action",#N/A,TRUE,"mblank";"Employer Reports",#N/A,TRUE,"mblank"}</definedName>
    <definedName name="wrn.Medical._.Ratio." hidden="1">{#N/A,#N/A,FALSE,"Medical Ratio"}</definedName>
    <definedName name="wrn.Renewal." hidden="1">{#N/A,#N/A,FALSE,"Approval Form";#N/A,#N/A,FALSE,"Renewal";#N/A,#N/A,FALSE,"Cosmos Report"}</definedName>
    <definedName name="wrn.Renewal._.Justification." hidden="1">{#N/A,#N/A,FALSE,"Renewal"}</definedName>
    <definedName name="XXXX" hidden="1">{#N/A,#N/A,FALSE,"Cosmos Report"}</definedName>
    <definedName name="ZIP_Code" localSheetId="4">#REF!</definedName>
    <definedName name="ZIP_Code">#REF!</definedName>
    <definedName name="ZIPS" localSheetId="4">#REF!</definedName>
    <definedName name="ZIPS">#REF!</definedName>
    <definedName name="zMap_f320_EMP_COMPANY" localSheetId="4">#REF!</definedName>
    <definedName name="zMap_f320_EMP_COMPANY">#REF!</definedName>
    <definedName name="ZZ_ZZ_ZZ01_Pharmacies_by_State_with_Rates_Step2" localSheetId="4">#REF!</definedName>
    <definedName name="ZZ_ZZ_ZZ01_Pharmacies_by_State_with_Rates_Step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5" i="3" l="1"/>
  <c r="D59" i="3"/>
  <c r="C59" i="3"/>
  <c r="D35" i="3" l="1"/>
  <c r="D34" i="3"/>
  <c r="C34" i="3"/>
  <c r="O54" i="3" l="1"/>
  <c r="I54" i="3"/>
  <c r="D29" i="5" l="1"/>
  <c r="C29" i="5"/>
  <c r="B29" i="5"/>
  <c r="K54" i="3" l="1"/>
  <c r="G54" i="3" l="1"/>
  <c r="M17" i="3" l="1"/>
  <c r="G34" i="3"/>
  <c r="F45" i="1" l="1"/>
  <c r="L8" i="1"/>
  <c r="H113" i="1" s="1"/>
  <c r="G111" i="1" l="1"/>
  <c r="F111" i="1"/>
  <c r="D3" i="1"/>
  <c r="H111" i="1" l="1"/>
  <c r="C40" i="3"/>
  <c r="C44" i="3"/>
  <c r="E44" i="3" s="1"/>
  <c r="Q42" i="3" s="1"/>
  <c r="H63" i="1" s="1"/>
  <c r="Q16" i="3"/>
  <c r="H29" i="1" s="1"/>
  <c r="Q17" i="3"/>
  <c r="H41" i="1" s="1"/>
  <c r="Q25" i="3"/>
  <c r="H21" i="1" s="1"/>
  <c r="Q26" i="3"/>
  <c r="H22" i="1" s="1"/>
  <c r="Q27" i="3"/>
  <c r="H23" i="1" s="1"/>
  <c r="E36" i="3"/>
  <c r="C43" i="3"/>
  <c r="E43" i="3" s="1"/>
  <c r="M42" i="3" s="1"/>
  <c r="H62" i="1" s="1"/>
  <c r="M16" i="3"/>
  <c r="H28" i="1" s="1"/>
  <c r="M25" i="3"/>
  <c r="H18" i="1" s="1"/>
  <c r="M26" i="3"/>
  <c r="H19" i="1" s="1"/>
  <c r="M27" i="3"/>
  <c r="H20" i="1" s="1"/>
  <c r="M34" i="3"/>
  <c r="H46" i="1" s="1"/>
  <c r="I38" i="3"/>
  <c r="E42" i="3"/>
  <c r="I42" i="3" s="1"/>
  <c r="H61" i="1" s="1"/>
  <c r="I16" i="3"/>
  <c r="H27" i="1" s="1"/>
  <c r="I17" i="3"/>
  <c r="H39" i="1" s="1"/>
  <c r="I25" i="3"/>
  <c r="H15" i="1" s="1"/>
  <c r="I26" i="3"/>
  <c r="H16" i="1" s="1"/>
  <c r="I27" i="3"/>
  <c r="H17" i="1" s="1"/>
  <c r="I34" i="3"/>
  <c r="H45" i="1" s="1"/>
  <c r="G38" i="3"/>
  <c r="G42" i="3"/>
  <c r="F61" i="1" s="1"/>
  <c r="K38" i="3"/>
  <c r="O25" i="3"/>
  <c r="F21" i="1" s="1"/>
  <c r="O26" i="3"/>
  <c r="F22" i="1" s="1"/>
  <c r="O27" i="3"/>
  <c r="F23" i="1" s="1"/>
  <c r="O16" i="3"/>
  <c r="F29" i="1" s="1"/>
  <c r="O17" i="3"/>
  <c r="F41" i="1" s="1"/>
  <c r="O30" i="3"/>
  <c r="F51" i="1" s="1"/>
  <c r="K25" i="3"/>
  <c r="F18" i="1" s="1"/>
  <c r="K26" i="3"/>
  <c r="F19" i="1" s="1"/>
  <c r="K27" i="3"/>
  <c r="F20" i="1" s="1"/>
  <c r="K16" i="3"/>
  <c r="F28" i="1" s="1"/>
  <c r="K17" i="3"/>
  <c r="F40" i="1" s="1"/>
  <c r="K30" i="3"/>
  <c r="F50" i="1" s="1"/>
  <c r="G25" i="3"/>
  <c r="F15" i="1" s="1"/>
  <c r="G26" i="3"/>
  <c r="F16" i="1" s="1"/>
  <c r="G27" i="3"/>
  <c r="F17" i="1" s="1"/>
  <c r="G16" i="3"/>
  <c r="F27" i="1" s="1"/>
  <c r="G17" i="3"/>
  <c r="F39" i="1" s="1"/>
  <c r="G30" i="3"/>
  <c r="F49" i="1" s="1"/>
  <c r="Q54" i="3"/>
  <c r="M54" i="3"/>
  <c r="C65" i="3"/>
  <c r="C66" i="3" s="1"/>
  <c r="E59" i="3"/>
  <c r="E61" i="3" s="1"/>
  <c r="E65" i="3"/>
  <c r="E67" i="3" s="1"/>
  <c r="H85" i="1"/>
  <c r="H86" i="1"/>
  <c r="G18" i="3"/>
  <c r="F33" i="1" s="1"/>
  <c r="K18" i="3"/>
  <c r="F34" i="1" s="1"/>
  <c r="O18" i="3"/>
  <c r="F35" i="1" s="1"/>
  <c r="H38" i="3"/>
  <c r="H42" i="3"/>
  <c r="G61" i="1" s="1"/>
  <c r="D39" i="3"/>
  <c r="L38" i="3" s="1"/>
  <c r="D43" i="3"/>
  <c r="L42" i="3" s="1"/>
  <c r="G62" i="1" s="1"/>
  <c r="D44" i="3"/>
  <c r="P42" i="3" s="1"/>
  <c r="G63" i="1" s="1"/>
  <c r="H34" i="3"/>
  <c r="L34" i="3"/>
  <c r="G46" i="1" s="1"/>
  <c r="H25" i="3"/>
  <c r="G15" i="1" s="1"/>
  <c r="H26" i="3"/>
  <c r="G16" i="1" s="1"/>
  <c r="H27" i="3"/>
  <c r="G17" i="1" s="1"/>
  <c r="H16" i="3"/>
  <c r="G27" i="1" s="1"/>
  <c r="H17" i="3"/>
  <c r="G39" i="1" s="1"/>
  <c r="H30" i="3"/>
  <c r="G49" i="1" s="1"/>
  <c r="L25" i="3"/>
  <c r="G18" i="1" s="1"/>
  <c r="L26" i="3"/>
  <c r="G19" i="1" s="1"/>
  <c r="L27" i="3"/>
  <c r="G20" i="1" s="1"/>
  <c r="L16" i="3"/>
  <c r="G28" i="1" s="1"/>
  <c r="L17" i="3"/>
  <c r="G40" i="1" s="1"/>
  <c r="L30" i="3"/>
  <c r="G50" i="1" s="1"/>
  <c r="P25" i="3"/>
  <c r="G21" i="1" s="1"/>
  <c r="P26" i="3"/>
  <c r="G22" i="1" s="1"/>
  <c r="P27" i="3"/>
  <c r="G23" i="1" s="1"/>
  <c r="P16" i="3"/>
  <c r="G29" i="1" s="1"/>
  <c r="P17" i="3"/>
  <c r="G41" i="1" s="1"/>
  <c r="P30" i="3"/>
  <c r="G51" i="1" s="1"/>
  <c r="H54" i="3"/>
  <c r="L54" i="3"/>
  <c r="P54" i="3"/>
  <c r="H18" i="3"/>
  <c r="G33" i="1" s="1"/>
  <c r="L18" i="3"/>
  <c r="G34" i="1" s="1"/>
  <c r="P18" i="3"/>
  <c r="G35" i="1" s="1"/>
  <c r="I18" i="3"/>
  <c r="H33" i="1" s="1"/>
  <c r="M18" i="3"/>
  <c r="Q18" i="3"/>
  <c r="H35" i="1" s="1"/>
  <c r="I30" i="3"/>
  <c r="H49" i="1" s="1"/>
  <c r="M30" i="3"/>
  <c r="H50" i="1" s="1"/>
  <c r="Q30" i="3"/>
  <c r="H51" i="1" s="1"/>
  <c r="D68" i="3"/>
  <c r="D67" i="3"/>
  <c r="D66" i="3"/>
  <c r="D62" i="3"/>
  <c r="D61" i="3"/>
  <c r="D60" i="3"/>
  <c r="C62" i="3"/>
  <c r="C61" i="3"/>
  <c r="C60" i="3"/>
  <c r="G55" i="1" l="1"/>
  <c r="G56" i="1"/>
  <c r="F56" i="1"/>
  <c r="G104" i="1"/>
  <c r="G105" i="1"/>
  <c r="G100" i="1"/>
  <c r="G101" i="1"/>
  <c r="F101" i="1"/>
  <c r="F100" i="1"/>
  <c r="E62" i="3"/>
  <c r="H101" i="1" s="1"/>
  <c r="Q34" i="3"/>
  <c r="H47" i="1" s="1"/>
  <c r="D36" i="3"/>
  <c r="P34" i="3" s="1"/>
  <c r="G47" i="1" s="1"/>
  <c r="F55" i="1"/>
  <c r="G45" i="1"/>
  <c r="C67" i="3"/>
  <c r="C68" i="3"/>
  <c r="F105" i="1" s="1"/>
  <c r="E60" i="3"/>
  <c r="E68" i="3"/>
  <c r="H105" i="1" s="1"/>
  <c r="D40" i="3"/>
  <c r="P38" i="3" s="1"/>
  <c r="H55" i="1"/>
  <c r="L28" i="3"/>
  <c r="H28" i="3"/>
  <c r="M19" i="3"/>
  <c r="I28" i="3"/>
  <c r="O38" i="3"/>
  <c r="Q38" i="3"/>
  <c r="H57" i="1" s="1"/>
  <c r="E66" i="3"/>
  <c r="C36" i="3"/>
  <c r="O34" i="3" s="1"/>
  <c r="F47" i="1" s="1"/>
  <c r="C35" i="3"/>
  <c r="K34" i="3" s="1"/>
  <c r="M38" i="3"/>
  <c r="H56" i="1" s="1"/>
  <c r="G19" i="3"/>
  <c r="O42" i="3"/>
  <c r="F63" i="1" s="1"/>
  <c r="K42" i="3"/>
  <c r="F62" i="1" s="1"/>
  <c r="Q28" i="3"/>
  <c r="K28" i="3"/>
  <c r="H40" i="1"/>
  <c r="P19" i="3"/>
  <c r="O19" i="3"/>
  <c r="Q19" i="3"/>
  <c r="G28" i="3"/>
  <c r="L19" i="3"/>
  <c r="O28" i="3"/>
  <c r="M28" i="3"/>
  <c r="P28" i="3"/>
  <c r="G96" i="1" s="1"/>
  <c r="H19" i="3"/>
  <c r="K19" i="3"/>
  <c r="I19" i="3"/>
  <c r="H34" i="1"/>
  <c r="G50" i="3" l="1"/>
  <c r="F80" i="1" s="1"/>
  <c r="I50" i="3"/>
  <c r="H50" i="3"/>
  <c r="G80" i="1" s="1"/>
  <c r="K50" i="3"/>
  <c r="F81" i="1" s="1"/>
  <c r="L50" i="3"/>
  <c r="G81" i="1" s="1"/>
  <c r="H104" i="1"/>
  <c r="H106" i="1" s="1"/>
  <c r="F57" i="1"/>
  <c r="O50" i="3"/>
  <c r="G57" i="1"/>
  <c r="P50" i="3"/>
  <c r="G82" i="1" s="1"/>
  <c r="H100" i="1"/>
  <c r="H102" i="1" s="1"/>
  <c r="F102" i="1"/>
  <c r="F104" i="1"/>
  <c r="F106" i="1" s="1"/>
  <c r="G95" i="1"/>
  <c r="L52" i="3"/>
  <c r="G90" i="1" s="1"/>
  <c r="K52" i="3"/>
  <c r="F90" i="1" s="1"/>
  <c r="F95" i="1"/>
  <c r="H52" i="3"/>
  <c r="G89" i="1" s="1"/>
  <c r="G94" i="1"/>
  <c r="G52" i="3"/>
  <c r="F89" i="1" s="1"/>
  <c r="F94" i="1"/>
  <c r="F46" i="1"/>
  <c r="M50" i="3"/>
  <c r="M53" i="3" s="1"/>
  <c r="O52" i="3"/>
  <c r="F96" i="1"/>
  <c r="Q50" i="3"/>
  <c r="P52" i="3"/>
  <c r="G91" i="1" s="1"/>
  <c r="G106" i="1"/>
  <c r="G102" i="1"/>
  <c r="L51" i="3" l="1"/>
  <c r="G85" i="1" s="1"/>
  <c r="H51" i="3"/>
  <c r="G84" i="1" s="1"/>
  <c r="G51" i="3"/>
  <c r="G53" i="3" s="1"/>
  <c r="G55" i="3" s="1"/>
  <c r="F109" i="1" s="1"/>
  <c r="F6" i="1" s="1"/>
  <c r="P51" i="3"/>
  <c r="G86" i="1" s="1"/>
  <c r="H81" i="1"/>
  <c r="K51" i="3"/>
  <c r="K53" i="3" s="1"/>
  <c r="K55" i="3" s="1"/>
  <c r="O51" i="3"/>
  <c r="F86" i="1" s="1"/>
  <c r="F82" i="1"/>
  <c r="I51" i="3"/>
  <c r="H84" i="1" s="1"/>
  <c r="F91" i="1"/>
  <c r="H80" i="1"/>
  <c r="M55" i="3"/>
  <c r="Q53" i="3"/>
  <c r="Q55" i="3" s="1"/>
  <c r="H82" i="1"/>
  <c r="L53" i="3" l="1"/>
  <c r="L55" i="3" s="1"/>
  <c r="H53" i="3"/>
  <c r="H55" i="3" s="1"/>
  <c r="F84" i="1"/>
  <c r="P53" i="3"/>
  <c r="P55" i="3" s="1"/>
  <c r="O53" i="3"/>
  <c r="O55" i="3" s="1"/>
  <c r="F85" i="1"/>
  <c r="I53" i="3"/>
  <c r="I55" i="3" s="1"/>
  <c r="H109" i="1" s="1"/>
  <c r="H6" i="1" s="1"/>
  <c r="G109" i="1" l="1"/>
  <c r="G6" i="1" s="1"/>
</calcChain>
</file>

<file path=xl/sharedStrings.xml><?xml version="1.0" encoding="utf-8"?>
<sst xmlns="http://schemas.openxmlformats.org/spreadsheetml/2006/main" count="261" uniqueCount="170">
  <si>
    <t>Prescription Drugs</t>
  </si>
  <si>
    <t>Individual Deductible</t>
  </si>
  <si>
    <t>OOP Max Individual</t>
  </si>
  <si>
    <t>Employee:</t>
  </si>
  <si>
    <t>Employee+Spouse:</t>
  </si>
  <si>
    <t>Employee+Child(ren):</t>
  </si>
  <si>
    <t>Employee+Family:</t>
  </si>
  <si>
    <t>Family Deductible</t>
  </si>
  <si>
    <t>Employee</t>
  </si>
  <si>
    <t>Co-Insurance (In-Network)</t>
  </si>
  <si>
    <t>OOP Max Family</t>
  </si>
  <si>
    <t>Drug Card - Generic</t>
  </si>
  <si>
    <t>Drug Card - Brand</t>
  </si>
  <si>
    <t>Drug Card - NonFormulary</t>
  </si>
  <si>
    <t>Plan</t>
  </si>
  <si>
    <t>Generic</t>
  </si>
  <si>
    <t># of Visits</t>
  </si>
  <si>
    <t>Monthly Contributions</t>
  </si>
  <si>
    <t xml:space="preserve">Office Visit  </t>
  </si>
  <si>
    <t>PCP Office Visit Co-Pay</t>
  </si>
  <si>
    <t>Specialist Office Visit Copay</t>
  </si>
  <si>
    <t>Outpatient Facility Visits</t>
  </si>
  <si>
    <t>Total</t>
  </si>
  <si>
    <t>Inpatient Hospital Stay</t>
  </si>
  <si>
    <t># of Admissions</t>
  </si>
  <si>
    <t>Total Charges Subject to Deductible</t>
  </si>
  <si>
    <t>Coinsurance</t>
  </si>
  <si>
    <t>Deductible</t>
  </si>
  <si>
    <t>Out of Pocket</t>
  </si>
  <si>
    <t>Employee Out of Pocket</t>
  </si>
  <si>
    <t>Preventive Care Visits</t>
  </si>
  <si>
    <t>Preventive Care</t>
  </si>
  <si>
    <t>Brand</t>
  </si>
  <si>
    <t>Non-Formulary</t>
  </si>
  <si>
    <t>Inpatient Admissions - EE</t>
  </si>
  <si>
    <t>Inpatient Admissions - D1</t>
  </si>
  <si>
    <t>Inpatient Admissions - D2</t>
  </si>
  <si>
    <t>Outpatient Facility - EE</t>
  </si>
  <si>
    <t>Outpatient Facility - D1</t>
  </si>
  <si>
    <t>Outpatient Facility - D2</t>
  </si>
  <si>
    <t>Dependent 1</t>
  </si>
  <si>
    <t>Dependent 2</t>
  </si>
  <si>
    <t>Basic Data - No Inputs Located Here</t>
  </si>
  <si>
    <t xml:space="preserve">   &lt;&lt;&lt; Shading indicates average cost experience per Gallagher.</t>
  </si>
  <si>
    <t>DEP 1</t>
  </si>
  <si>
    <t>DEP 2</t>
  </si>
  <si>
    <t>Limitations:</t>
  </si>
  <si>
    <t>1. Assumes all in network charges.</t>
  </si>
  <si>
    <t>HDHP</t>
  </si>
  <si>
    <t>ER Cost - EE</t>
  </si>
  <si>
    <t>ER Cost - D1</t>
  </si>
  <si>
    <t>ER Cost - D2</t>
  </si>
  <si>
    <t>Employer Annual HSA Contribution</t>
  </si>
  <si>
    <t>HDHP Coins</t>
  </si>
  <si>
    <t>PPO High</t>
  </si>
  <si>
    <t>PPO Low</t>
  </si>
  <si>
    <t>Emergency Room Deductible/Coinsurance</t>
  </si>
  <si>
    <t>Emergency Room Co-pays</t>
  </si>
  <si>
    <t>ER Co-pay - EE</t>
  </si>
  <si>
    <t>ER Co-pay - D1</t>
  </si>
  <si>
    <t>ER Co-pay - D2</t>
  </si>
  <si>
    <t>Total Copays</t>
  </si>
  <si>
    <t>Total Deductible Eligible</t>
  </si>
  <si>
    <t>Total Coinsurance</t>
  </si>
  <si>
    <t>Total OOP Eligible</t>
  </si>
  <si>
    <t>Max OOP</t>
  </si>
  <si>
    <t>ACTUAL OOP</t>
  </si>
  <si>
    <t>2 ded.</t>
  </si>
  <si>
    <t>Annual Deductible</t>
  </si>
  <si>
    <t>TOTAL ANNUAL COST ESTIMATE</t>
  </si>
  <si>
    <t>EXPENSE ESTIMATE</t>
  </si>
  <si>
    <t>TOTAL ELIGIBLE CHARGES</t>
  </si>
  <si>
    <t>EMPLOYEE RESPONSIBILITY</t>
  </si>
  <si>
    <t>Out of Pocket Maximum</t>
  </si>
  <si>
    <t>(Assumes Deductible/Coinsurance)</t>
  </si>
  <si>
    <t>(Assumes Deductible/Coinsurance</t>
  </si>
  <si>
    <t xml:space="preserve"> for HDHP)</t>
  </si>
  <si>
    <t>Step 3 - Choose the plan that is the best fit for you and your family.</t>
  </si>
  <si>
    <t>EMPLOYEE ONLY</t>
  </si>
  <si>
    <t>EMPLOYEE + SPOUSE</t>
  </si>
  <si>
    <t>EMPLOYEE + CHILDREN</t>
  </si>
  <si>
    <t>EMPLOYEE + FAMILY</t>
  </si>
  <si>
    <t>Coverage Tier:</t>
  </si>
  <si>
    <t>Other known medical costs</t>
  </si>
  <si>
    <t>Other known prescription costs</t>
  </si>
  <si>
    <r>
      <t xml:space="preserve">This spreadsheet is being provided to you as a </t>
    </r>
    <r>
      <rPr>
        <b/>
        <i/>
        <u/>
        <sz val="11"/>
        <color rgb="FFC00000"/>
        <rFont val="Arial"/>
        <family val="2"/>
      </rPr>
      <t>planning tool only.</t>
    </r>
  </si>
  <si>
    <t>Medical Co-pays</t>
  </si>
  <si>
    <t>(Apply to OOP Max)</t>
  </si>
  <si>
    <t>Prescription Co-pays</t>
  </si>
  <si>
    <t>Step 1 - Choose your coverage tier and click the button below.</t>
  </si>
  <si>
    <t>In-Network</t>
  </si>
  <si>
    <t># of Rx's per year</t>
  </si>
  <si>
    <t>How it Works:</t>
  </si>
  <si>
    <t>My Coverage Tier:</t>
  </si>
  <si>
    <t>Plan Cost Estimator</t>
  </si>
  <si>
    <t>Buy-Up PPO</t>
  </si>
  <si>
    <t>Base PPO</t>
  </si>
  <si>
    <t>HDHP/HSA</t>
  </si>
  <si>
    <t>Benefit</t>
  </si>
  <si>
    <t>Buy-Up PPO Medical</t>
  </si>
  <si>
    <t>Base PPO Medical</t>
  </si>
  <si>
    <t>HDHP/HSA Medical</t>
  </si>
  <si>
    <t>Co-pays do not accumulate</t>
  </si>
  <si>
    <t>Annual Out-of-pocket Maximum</t>
  </si>
  <si>
    <t>$3,500 Individual</t>
  </si>
  <si>
    <t>$5,500 Individual</t>
  </si>
  <si>
    <t>Includes deductible, co-insurance and co-pays</t>
  </si>
  <si>
    <t>$7,000 Family</t>
  </si>
  <si>
    <t>$11,000 Family</t>
  </si>
  <si>
    <t>Co-insurance</t>
  </si>
  <si>
    <t>In-network benefit - (amount you pay)</t>
  </si>
  <si>
    <t>Hospital Services - Inpatient</t>
  </si>
  <si>
    <t xml:space="preserve">30% after Deductible </t>
  </si>
  <si>
    <t>20% after Deductible</t>
  </si>
  <si>
    <t>Emergency Room Treatment</t>
  </si>
  <si>
    <t>30% + $100 co-pay</t>
  </si>
  <si>
    <t>30% + $200 co-pay</t>
  </si>
  <si>
    <t>20%, after Deductible</t>
  </si>
  <si>
    <t>(Emergency Situation)</t>
  </si>
  <si>
    <t>Physician Visits</t>
  </si>
  <si>
    <t xml:space="preserve">Primary Care Physician </t>
  </si>
  <si>
    <t xml:space="preserve">$30 co-pay </t>
  </si>
  <si>
    <t xml:space="preserve">$40 co-pay </t>
  </si>
  <si>
    <t>Specialist</t>
  </si>
  <si>
    <t xml:space="preserve">$50 co-pay </t>
  </si>
  <si>
    <t>Preventive Care (Office Visit)</t>
  </si>
  <si>
    <t>Physician’s Services</t>
  </si>
  <si>
    <t>Preventive Testing</t>
  </si>
  <si>
    <t>Office &amp; Outpatient Surgery</t>
  </si>
  <si>
    <t>30% after Deductible</t>
  </si>
  <si>
    <t>Lab, X-Ray and Diagnostic</t>
  </si>
  <si>
    <t>Lab, X-ray and Complex Diagnostic</t>
  </si>
  <si>
    <t> 30% after Deductible</t>
  </si>
  <si>
    <t> 20% after Deductible</t>
  </si>
  <si>
    <t>(CT, PET, MRI, MRA and Nuclear Medicine)</t>
  </si>
  <si>
    <t>Prescription Drug Program</t>
  </si>
  <si>
    <t>Drug Card (30 day supply)</t>
  </si>
  <si>
    <t xml:space="preserve">$15 co-pay </t>
  </si>
  <si>
    <t>Preferred Brand Name</t>
  </si>
  <si>
    <t xml:space="preserve">$25 co-pay </t>
  </si>
  <si>
    <t xml:space="preserve">$35 co-pay </t>
  </si>
  <si>
    <t>Non-Preferred Brand Name</t>
  </si>
  <si>
    <t xml:space="preserve">$75 co-pay </t>
  </si>
  <si>
    <t>Employee Monthly Contributions</t>
  </si>
  <si>
    <t>Employee Only:</t>
  </si>
  <si>
    <t>Employee + Spouse:</t>
  </si>
  <si>
    <t>Employee + Child(ren):</t>
  </si>
  <si>
    <t>Employee + Family</t>
  </si>
  <si>
    <t>Buy-Up</t>
  </si>
  <si>
    <t>Base</t>
  </si>
  <si>
    <t xml:space="preserve">Annual Employee Paid Premium </t>
  </si>
  <si>
    <t>Enter the number of copays for prescriptions you fill (if you take something monthly you will enter 12)</t>
  </si>
  <si>
    <r>
      <rPr>
        <b/>
        <u/>
        <sz val="14"/>
        <color theme="3" tint="-0.499984740745262"/>
        <rFont val="Arial"/>
        <family val="2"/>
      </rPr>
      <t>Office Visits</t>
    </r>
    <r>
      <rPr>
        <u/>
        <sz val="14"/>
        <color theme="3" tint="-0.499984740745262"/>
        <rFont val="Arial"/>
        <family val="2"/>
      </rPr>
      <t xml:space="preserve"> - (Do Not Include Preventive Care Visits)</t>
    </r>
  </si>
  <si>
    <r>
      <rPr>
        <b/>
        <u/>
        <sz val="14"/>
        <color theme="3" tint="-0.499984740745262"/>
        <rFont val="Arial"/>
        <family val="2"/>
      </rPr>
      <t>Office Visits</t>
    </r>
    <r>
      <rPr>
        <u/>
        <sz val="14"/>
        <color theme="3" tint="-0.499984740745262"/>
        <rFont val="Arial"/>
        <family val="2"/>
      </rPr>
      <t xml:space="preserve"> -Specialist</t>
    </r>
  </si>
  <si>
    <t>Total Copays (Including RX)</t>
  </si>
  <si>
    <t>3.  All number of Precriptions and Office Visits are meant to be annual.  One prescription, if refilled monthly, sould be entered as 12.</t>
  </si>
  <si>
    <r>
      <t xml:space="preserve">Step 2 - Input your anticipated number of prescriptions, office visits, and hospital visits where indicated on the Plan Cost Estimator tab </t>
    </r>
    <r>
      <rPr>
        <i/>
        <sz val="12"/>
        <color theme="3" tint="-0.499984740745262"/>
        <rFont val="Arial"/>
        <family val="2"/>
      </rPr>
      <t>(See Disclaimers - tab 4)</t>
    </r>
    <r>
      <rPr>
        <sz val="14"/>
        <color theme="3" tint="-0.499984740745262"/>
        <rFont val="Arial"/>
        <family val="2"/>
      </rPr>
      <t>.</t>
    </r>
  </si>
  <si>
    <t>4.  If you take a specialty medication - enter the amount paid in the "known costs" section.</t>
  </si>
  <si>
    <t>5.  Annual HSA Contribution made by Southwestern is included in the calculation.</t>
  </si>
  <si>
    <t>6.  Be sure to select "start over" to clear all selections before entering any new data - especially if you are going to select a new dependent tier.</t>
  </si>
  <si>
    <t>2. Costs for care have been estimated, i.e. $140 for doctor's office visit and $195 for Specialist visit, using data specific to Southwestern University's Claim Data.  Actual costs may vary based on physician, laboratory, and other ancillary costs associated with a medical visit or inpatient stay.</t>
  </si>
  <si>
    <t>$1,250 Individual</t>
  </si>
  <si>
    <t>$2,500 Family</t>
  </si>
  <si>
    <t>$4,000 Individual</t>
  </si>
  <si>
    <t>$8,000 Family</t>
  </si>
  <si>
    <t>$2,000 Individual</t>
  </si>
  <si>
    <t>$4,000 Family</t>
  </si>
  <si>
    <t>$6,000 Individual</t>
  </si>
  <si>
    <t>$12,000 Family</t>
  </si>
  <si>
    <t>Welcome to your 2026 Plan Cost Estimator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</si>
</sst>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&quot;$&quot;#,##0"/>
    <numFmt numFmtId="166" formatCode="_(&quot;$&quot;* #,##0_);_(&quot;$&quot;* \(#,##0\);_(&quot;$&quot;* &quot;-&quot;??_);_(@_)"/>
    <numFmt numFmtId="167" formatCode="00000"/>
    <numFmt numFmtId="168" formatCode="0.0%;\(0.0%\)"/>
    <numFmt numFmtId="169" formatCode="&quot;12/93&quot;"/>
    <numFmt numFmtId="170" formatCode="00.00%;[Red]\(00.00%\)"/>
    <numFmt numFmtId="171" formatCode="0.0"/>
    <numFmt numFmtId="172" formatCode="&quot;$&quot;* #,##0;\(&quot;$&quot;* #,##0\)"/>
    <numFmt numFmtId="173" formatCode="0.00_)"/>
    <numFmt numFmtId="174" formatCode="&quot;£&quot;#,##0.00;\-&quot;£&quot;#,##0.00"/>
    <numFmt numFmtId="175" formatCode="mm/dd/yy"/>
    <numFmt numFmtId="176" formatCode="0.00000&quot;  &quot;"/>
    <numFmt numFmtId="177" formatCode="000000000"/>
  </numFmts>
  <fonts count="1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2"/>
      <color indexed="8"/>
      <name val="Garamond"/>
      <family val="1"/>
    </font>
    <font>
      <b/>
      <sz val="12"/>
      <color indexed="8"/>
      <name val="Garamond"/>
      <family val="1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8"/>
      <color rgb="FF484848"/>
      <name val="Verdana"/>
      <family val="2"/>
    </font>
    <font>
      <b/>
      <sz val="14"/>
      <color theme="0"/>
      <name val="Arial"/>
      <family val="2"/>
    </font>
    <font>
      <sz val="10"/>
      <name val="Arial"/>
      <family val="2"/>
      <charset val="204"/>
    </font>
    <font>
      <sz val="8"/>
      <name val="Tahoma"/>
      <family val="2"/>
    </font>
    <font>
      <sz val="8"/>
      <name val="Times New Roman"/>
      <family val="1"/>
      <charset val="204"/>
    </font>
    <font>
      <sz val="9"/>
      <color indexed="12"/>
      <name val="Helvetica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0"/>
      <name val="Helvetica"/>
      <family val="2"/>
    </font>
    <font>
      <sz val="8"/>
      <name val="Arial"/>
      <family val="2"/>
      <charset val="204"/>
    </font>
    <font>
      <b/>
      <sz val="8"/>
      <name val="MS Sans Serif"/>
      <family val="2"/>
    </font>
    <font>
      <sz val="10"/>
      <color indexed="23"/>
      <name val="Arial"/>
      <family val="2"/>
    </font>
    <font>
      <b/>
      <i/>
      <sz val="16"/>
      <name val="Helv"/>
    </font>
    <font>
      <sz val="11"/>
      <color indexed="8"/>
      <name val="Calibri"/>
      <family val="2"/>
      <scheme val="minor"/>
    </font>
    <font>
      <sz val="8"/>
      <name val="MS Sans Serif"/>
      <family val="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10"/>
      <color indexed="12"/>
      <name val="Helvetica"/>
      <family val="2"/>
    </font>
    <font>
      <sz val="10"/>
      <color indexed="12"/>
      <name val="Helvetica"/>
      <family val="2"/>
    </font>
    <font>
      <b/>
      <sz val="10"/>
      <color indexed="8"/>
      <name val="Arial Narrow"/>
      <family val="2"/>
    </font>
    <font>
      <b/>
      <sz val="10"/>
      <name val="MS Sans Serif"/>
      <family val="2"/>
    </font>
    <font>
      <b/>
      <i/>
      <sz val="14"/>
      <name val="Times"/>
      <family val="1"/>
    </font>
    <font>
      <sz val="8"/>
      <name val="Wingdings"/>
      <charset val="2"/>
    </font>
    <font>
      <sz val="10"/>
      <color indexed="8"/>
      <name val="MS Sans Serif"/>
      <family val="2"/>
    </font>
    <font>
      <sz val="8"/>
      <name val="Helv"/>
    </font>
    <font>
      <b/>
      <sz val="8"/>
      <color indexed="8"/>
      <name val="Helv"/>
    </font>
    <font>
      <b/>
      <sz val="24"/>
      <name val="Times"/>
      <family val="1"/>
    </font>
    <font>
      <b/>
      <u/>
      <sz val="12"/>
      <color rgb="FF0070C0"/>
      <name val="Arial"/>
      <family val="2"/>
    </font>
    <font>
      <b/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0"/>
      <color rgb="FFFFFFFF"/>
      <name val="Arial"/>
      <family val="2"/>
    </font>
    <font>
      <sz val="10"/>
      <color rgb="FF7F7F7F"/>
      <name val="Arial"/>
      <family val="2"/>
    </font>
    <font>
      <b/>
      <sz val="10"/>
      <color rgb="FF7F7F7F"/>
      <name val="Arial"/>
      <family val="2"/>
    </font>
    <font>
      <sz val="14"/>
      <name val="Arial"/>
      <family val="2"/>
    </font>
    <font>
      <sz val="14"/>
      <name val="Garamond"/>
      <family val="1"/>
    </font>
    <font>
      <u/>
      <sz val="14"/>
      <name val="Arial"/>
      <family val="2"/>
    </font>
    <font>
      <b/>
      <sz val="14"/>
      <name val="Garamond"/>
      <family val="1"/>
    </font>
    <font>
      <b/>
      <sz val="14"/>
      <color rgb="FF008770"/>
      <name val="Arial"/>
      <family val="2"/>
    </font>
    <font>
      <b/>
      <sz val="18"/>
      <color rgb="FF008770"/>
      <name val="Arial"/>
      <family val="2"/>
    </font>
    <font>
      <b/>
      <i/>
      <u/>
      <sz val="18"/>
      <color rgb="FF132A3D"/>
      <name val="Arial"/>
      <family val="2"/>
    </font>
    <font>
      <b/>
      <sz val="20"/>
      <color rgb="FF132A3D"/>
      <name val="Arial"/>
      <family val="2"/>
    </font>
    <font>
      <sz val="14"/>
      <color theme="0"/>
      <name val="Arial"/>
      <family val="2"/>
    </font>
    <font>
      <b/>
      <sz val="18"/>
      <color theme="0"/>
      <name val="Arial"/>
      <family val="2"/>
    </font>
    <font>
      <i/>
      <sz val="14"/>
      <name val="Arial"/>
      <family val="2"/>
    </font>
    <font>
      <i/>
      <sz val="14"/>
      <color rgb="FFFF0000"/>
      <name val="Arial"/>
      <family val="2"/>
    </font>
    <font>
      <b/>
      <i/>
      <sz val="14"/>
      <color theme="0" tint="-0.34998626667073579"/>
      <name val="Arial"/>
      <family val="2"/>
    </font>
    <font>
      <b/>
      <sz val="30"/>
      <color rgb="FF7F7F7F"/>
      <name val="Arial"/>
      <family val="2"/>
    </font>
    <font>
      <sz val="20"/>
      <color rgb="FF00AB8E"/>
      <name val="Arial"/>
      <family val="2"/>
    </font>
    <font>
      <sz val="20"/>
      <color rgb="FF008770"/>
      <name val="Arial"/>
      <family val="2"/>
    </font>
    <font>
      <sz val="14"/>
      <color rgb="FF7F7F7F"/>
      <name val="Arial"/>
      <family val="2"/>
    </font>
    <font>
      <i/>
      <sz val="14"/>
      <color rgb="FF7F7F7F"/>
      <name val="Arial"/>
      <family val="2"/>
    </font>
    <font>
      <b/>
      <i/>
      <sz val="14"/>
      <color rgb="FF7F7F7F"/>
      <name val="Arial"/>
      <family val="2"/>
    </font>
    <font>
      <b/>
      <sz val="14"/>
      <color rgb="FF7F7F7F"/>
      <name val="Arial"/>
      <family val="2"/>
    </font>
    <font>
      <b/>
      <sz val="18"/>
      <color rgb="FF7F7F7F"/>
      <name val="Arial"/>
      <family val="2"/>
    </font>
    <font>
      <sz val="18"/>
      <color rgb="FF7F7F7F"/>
      <name val="Arial"/>
      <family val="2"/>
    </font>
    <font>
      <b/>
      <i/>
      <sz val="11"/>
      <color rgb="FFC00000"/>
      <name val="Arial"/>
      <family val="2"/>
    </font>
    <font>
      <b/>
      <i/>
      <u/>
      <sz val="11"/>
      <color rgb="FFC00000"/>
      <name val="Arial"/>
      <family val="2"/>
    </font>
    <font>
      <b/>
      <i/>
      <sz val="18"/>
      <color theme="0"/>
      <name val="Arial"/>
      <family val="2"/>
    </font>
    <font>
      <b/>
      <i/>
      <sz val="14"/>
      <color rgb="FF008080"/>
      <name val="Arial"/>
      <family val="2"/>
    </font>
    <font>
      <b/>
      <i/>
      <u/>
      <sz val="20"/>
      <color rgb="FFFF0000"/>
      <name val="Arial"/>
      <family val="2"/>
    </font>
    <font>
      <b/>
      <sz val="20"/>
      <color rgb="FFFF0000"/>
      <name val="Arial"/>
      <family val="2"/>
    </font>
    <font>
      <u/>
      <sz val="14"/>
      <color rgb="FF0000FF"/>
      <name val="Arial"/>
      <family val="2"/>
    </font>
    <font>
      <b/>
      <sz val="16"/>
      <color rgb="FFFFFFFF"/>
      <name val="Arial"/>
      <family val="2"/>
    </font>
    <font>
      <b/>
      <sz val="16"/>
      <color rgb="FF333333"/>
      <name val="Arial"/>
      <family val="2"/>
    </font>
    <font>
      <sz val="16"/>
      <name val="Arial"/>
      <family val="2"/>
    </font>
    <font>
      <sz val="16"/>
      <color rgb="FF333333"/>
      <name val="Arial"/>
      <family val="2"/>
    </font>
    <font>
      <sz val="16"/>
      <color rgb="FFFFFFFF"/>
      <name val="Arial"/>
      <family val="2"/>
    </font>
    <font>
      <b/>
      <u/>
      <sz val="16"/>
      <color rgb="FFFFFFFF"/>
      <name val="Arial"/>
      <family val="2"/>
    </font>
    <font>
      <b/>
      <sz val="16"/>
      <color rgb="FFFF0000"/>
      <name val="Arial"/>
      <family val="2"/>
    </font>
    <font>
      <sz val="14"/>
      <color rgb="FFFFFFFF"/>
      <name val="Arial"/>
      <family val="2"/>
    </font>
    <font>
      <b/>
      <sz val="14"/>
      <color theme="3"/>
      <name val="Arial"/>
      <family val="2"/>
    </font>
    <font>
      <sz val="14"/>
      <color theme="3"/>
      <name val="Arial"/>
      <family val="2"/>
    </font>
    <font>
      <sz val="14"/>
      <color theme="0" tint="-0.499984740745262"/>
      <name val="Arial"/>
      <family val="2"/>
    </font>
    <font>
      <u/>
      <sz val="14"/>
      <color theme="0" tint="-0.499984740745262"/>
      <name val="Arial"/>
      <family val="2"/>
    </font>
    <font>
      <sz val="18"/>
      <color theme="3" tint="-0.499984740745262"/>
      <name val="Arial"/>
      <family val="2"/>
    </font>
    <font>
      <b/>
      <sz val="18"/>
      <color theme="3" tint="-0.499984740745262"/>
      <name val="Arial"/>
      <family val="2"/>
    </font>
    <font>
      <b/>
      <sz val="14"/>
      <color theme="3" tint="-0.499984740745262"/>
      <name val="Arial"/>
      <family val="2"/>
    </font>
    <font>
      <sz val="14"/>
      <color theme="3" tint="-0.499984740745262"/>
      <name val="Arial"/>
      <family val="2"/>
    </font>
    <font>
      <u/>
      <sz val="14"/>
      <color theme="3" tint="-0.499984740745262"/>
      <name val="Arial"/>
      <family val="2"/>
    </font>
    <font>
      <b/>
      <u/>
      <sz val="14"/>
      <color theme="3" tint="-0.499984740745262"/>
      <name val="Arial"/>
      <family val="2"/>
    </font>
    <font>
      <b/>
      <i/>
      <sz val="18"/>
      <color theme="3" tint="-0.499984740745262"/>
      <name val="Arial"/>
      <family val="2"/>
    </font>
    <font>
      <i/>
      <sz val="14"/>
      <color theme="3" tint="-0.499984740745262"/>
      <name val="Arial"/>
      <family val="2"/>
    </font>
    <font>
      <i/>
      <sz val="12"/>
      <color theme="3" tint="-0.499984740745262"/>
      <name val="Arial"/>
      <family val="2"/>
    </font>
    <font>
      <b/>
      <sz val="24"/>
      <color rgb="FF00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64"/>
      </patternFill>
    </fill>
    <fill>
      <patternFill patternType="gray125">
        <fgColor indexed="23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65"/>
        <bgColor theme="0"/>
      </patternFill>
    </fill>
    <fill>
      <patternFill patternType="solid">
        <fgColor auto="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132A3D"/>
        <bgColor indexed="64"/>
      </patternFill>
    </fill>
    <fill>
      <patternFill patternType="solid">
        <fgColor rgb="FF008770"/>
        <bgColor indexed="64"/>
      </patternFill>
    </fill>
    <fill>
      <patternFill patternType="solid">
        <fgColor rgb="FF9CDC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F7F7F"/>
        <bgColor rgb="FF7F7F7F"/>
      </patternFill>
    </fill>
    <fill>
      <patternFill patternType="solid">
        <fgColor rgb="FFC6D7E4"/>
        <bgColor rgb="FFC6D7E4"/>
      </patternFill>
    </fill>
    <fill>
      <patternFill patternType="solid">
        <fgColor rgb="FF91B2CB"/>
        <bgColor rgb="FF91B2CB"/>
      </patternFill>
    </fill>
    <fill>
      <patternFill patternType="solid">
        <fgColor rgb="FF97D0DD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medium">
        <color rgb="FF132A3D"/>
      </left>
      <right style="medium">
        <color rgb="FF132A3D"/>
      </right>
      <top style="medium">
        <color rgb="FF132A3D"/>
      </top>
      <bottom style="medium">
        <color rgb="FF132A3D"/>
      </bottom>
      <diagonal/>
    </border>
    <border>
      <left style="thick">
        <color rgb="FF008770"/>
      </left>
      <right style="thick">
        <color rgb="FF008770"/>
      </right>
      <top style="thick">
        <color rgb="FF008770"/>
      </top>
      <bottom style="thick">
        <color rgb="FF008770"/>
      </bottom>
      <diagonal/>
    </border>
    <border>
      <left style="thick">
        <color rgb="FF132A3D"/>
      </left>
      <right style="thick">
        <color rgb="FF132A3D"/>
      </right>
      <top style="thick">
        <color rgb="FF132A3D"/>
      </top>
      <bottom style="thick">
        <color rgb="FF132A3D"/>
      </bottom>
      <diagonal/>
    </border>
    <border>
      <left style="medium">
        <color rgb="FF132A3D"/>
      </left>
      <right style="medium">
        <color rgb="FF132A3D"/>
      </right>
      <top/>
      <bottom style="medium">
        <color rgb="FF132A3D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</borders>
  <cellStyleXfs count="146">
    <xf numFmtId="0" fontId="0" fillId="0" borderId="0"/>
    <xf numFmtId="0" fontId="5" fillId="0" borderId="0"/>
    <xf numFmtId="0" fontId="5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0" borderId="0"/>
    <xf numFmtId="37" fontId="19" fillId="3" borderId="13" applyBorder="0" applyProtection="0">
      <alignment vertical="center"/>
    </xf>
    <xf numFmtId="0" fontId="20" fillId="0" borderId="0">
      <alignment horizontal="center" wrapText="1"/>
      <protection locked="0"/>
    </xf>
    <xf numFmtId="3" fontId="2" fillId="4" borderId="0" applyNumberFormat="0"/>
    <xf numFmtId="0" fontId="21" fillId="0" borderId="0" applyNumberFormat="0" applyFill="0" applyBorder="0" applyAlignment="0" applyProtection="0">
      <alignment horizontal="right"/>
    </xf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167" fontId="2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ont="0" applyFill="0" applyBorder="0" applyAlignment="0" applyProtection="0"/>
    <xf numFmtId="38" fontId="2" fillId="4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4" fillId="0" borderId="0"/>
    <xf numFmtId="168" fontId="25" fillId="0" borderId="0">
      <protection locked="0"/>
    </xf>
    <xf numFmtId="0" fontId="26" fillId="0" borderId="0" applyNumberFormat="0" applyAlignment="0">
      <alignment horizontal="left"/>
    </xf>
    <xf numFmtId="167" fontId="2" fillId="0" borderId="0" applyFont="0" applyFill="0" applyBorder="0" applyAlignment="0" applyProtection="0"/>
    <xf numFmtId="6" fontId="2" fillId="4" borderId="0" applyFont="0" applyFill="0" applyBorder="0" applyAlignment="0" applyProtection="0"/>
    <xf numFmtId="8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8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8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25" fillId="0" borderId="0">
      <protection locked="0"/>
    </xf>
    <xf numFmtId="169" fontId="24" fillId="0" borderId="0"/>
    <xf numFmtId="3" fontId="2" fillId="5" borderId="0" applyNumberFormat="0" applyFont="0" applyBorder="0" applyAlignment="0">
      <protection locked="0"/>
    </xf>
    <xf numFmtId="168" fontId="25" fillId="0" borderId="0">
      <protection locked="0"/>
    </xf>
    <xf numFmtId="14" fontId="27" fillId="0" borderId="0" applyFill="0" applyBorder="0" applyAlignment="0"/>
    <xf numFmtId="168" fontId="25" fillId="0" borderId="0">
      <protection locked="0"/>
    </xf>
    <xf numFmtId="38" fontId="5" fillId="0" borderId="16">
      <alignment vertical="center"/>
    </xf>
    <xf numFmtId="170" fontId="24" fillId="0" borderId="0"/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0" fontId="28" fillId="0" borderId="0" applyNumberFormat="0" applyAlignment="0">
      <alignment horizontal="left"/>
    </xf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168" fontId="25" fillId="0" borderId="0">
      <protection locked="0"/>
    </xf>
    <xf numFmtId="171" fontId="31" fillId="0" borderId="0" applyFont="0" applyFill="0" applyBorder="0" applyAlignment="0" applyProtection="0"/>
    <xf numFmtId="38" fontId="32" fillId="6" borderId="0" applyNumberFormat="0" applyBorder="0" applyAlignment="0" applyProtection="0"/>
    <xf numFmtId="172" fontId="31" fillId="0" borderId="0" applyFill="0" applyBorder="0" applyAlignment="0" applyProtection="0"/>
    <xf numFmtId="0" fontId="13" fillId="0" borderId="3" applyNumberFormat="0" applyAlignment="0" applyProtection="0">
      <alignment horizontal="left" vertical="center"/>
    </xf>
    <xf numFmtId="0" fontId="13" fillId="0" borderId="14">
      <alignment horizontal="left" vertical="center"/>
    </xf>
    <xf numFmtId="0" fontId="33" fillId="0" borderId="12">
      <alignment horizontal="center"/>
    </xf>
    <xf numFmtId="0" fontId="33" fillId="0" borderId="0">
      <alignment horizontal="center"/>
    </xf>
    <xf numFmtId="10" fontId="32" fillId="3" borderId="2" applyNumberFormat="0" applyBorder="0" applyAlignment="0" applyProtection="0"/>
    <xf numFmtId="0" fontId="34" fillId="7" borderId="0" applyNumberFormat="0" applyBorder="0" applyAlignment="0" applyProtection="0"/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0" fontId="24" fillId="0" borderId="0"/>
    <xf numFmtId="173" fontId="35" fillId="0" borderId="0"/>
    <xf numFmtId="0" fontId="1" fillId="0" borderId="0"/>
    <xf numFmtId="0" fontId="1" fillId="0" borderId="0"/>
    <xf numFmtId="0" fontId="36" fillId="0" borderId="0"/>
    <xf numFmtId="1" fontId="5" fillId="0" borderId="0" applyBorder="0">
      <alignment horizontal="left"/>
    </xf>
    <xf numFmtId="0" fontId="27" fillId="0" borderId="0">
      <alignment vertical="top"/>
    </xf>
    <xf numFmtId="0" fontId="5" fillId="0" borderId="0"/>
    <xf numFmtId="1" fontId="5" fillId="0" borderId="0" applyBorder="0">
      <alignment horizontal="left"/>
    </xf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1" fontId="5" fillId="0" borderId="0" applyBorder="0">
      <alignment horizontal="left"/>
    </xf>
    <xf numFmtId="0" fontId="18" fillId="0" borderId="0"/>
    <xf numFmtId="40" fontId="37" fillId="0" borderId="0"/>
    <xf numFmtId="40" fontId="38" fillId="3" borderId="0">
      <alignment horizontal="right"/>
    </xf>
    <xf numFmtId="0" fontId="39" fillId="3" borderId="0">
      <alignment horizontal="right"/>
    </xf>
    <xf numFmtId="0" fontId="40" fillId="3" borderId="15"/>
    <xf numFmtId="0" fontId="40" fillId="0" borderId="0" applyBorder="0">
      <alignment horizontal="centerContinuous"/>
    </xf>
    <xf numFmtId="0" fontId="41" fillId="0" borderId="0" applyBorder="0">
      <alignment horizontal="centerContinuous"/>
    </xf>
    <xf numFmtId="14" fontId="20" fillId="0" borderId="0">
      <alignment horizontal="center" wrapText="1"/>
      <protection locked="0"/>
    </xf>
    <xf numFmtId="167" fontId="2" fillId="0" borderId="0" applyFont="0" applyFill="0" applyBorder="0" applyAlignment="0" applyProtection="0"/>
    <xf numFmtId="174" fontId="22" fillId="0" borderId="0" applyFont="0" applyFill="0" applyBorder="0" applyAlignment="0" applyProtection="0"/>
    <xf numFmtId="10" fontId="18" fillId="0" borderId="0" applyFont="0" applyFill="0" applyBorder="0" applyAlignment="0" applyProtection="0"/>
    <xf numFmtId="9" fontId="2" fillId="4" borderId="0" applyFont="0" applyFill="0" applyBorder="0" applyAlignment="0" applyProtection="0"/>
    <xf numFmtId="9" fontId="5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2" fillId="0" borderId="0" applyNumberFormat="0" applyFill="0" applyBorder="0" applyProtection="0">
      <alignment horizontal="right"/>
    </xf>
    <xf numFmtId="0" fontId="43" fillId="0" borderId="0" applyNumberFormat="0" applyFill="0" applyBorder="0" applyProtection="0">
      <alignment horizontal="right"/>
    </xf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0" fontId="44" fillId="6" borderId="0"/>
    <xf numFmtId="0" fontId="5" fillId="0" borderId="0" applyNumberFormat="0" applyFont="0" applyFill="0" applyBorder="0" applyAlignment="0" applyProtection="0">
      <alignment horizontal="left"/>
    </xf>
    <xf numFmtId="15" fontId="5" fillId="0" borderId="0" applyFont="0" applyFill="0" applyBorder="0" applyAlignment="0" applyProtection="0"/>
    <xf numFmtId="4" fontId="5" fillId="0" borderId="0" applyFont="0" applyFill="0" applyBorder="0" applyAlignment="0" applyProtection="0"/>
    <xf numFmtId="0" fontId="45" fillId="0" borderId="12">
      <alignment horizontal="center"/>
    </xf>
    <xf numFmtId="3" fontId="5" fillId="0" borderId="0" applyFont="0" applyFill="0" applyBorder="0" applyAlignment="0" applyProtection="0"/>
    <xf numFmtId="0" fontId="5" fillId="8" borderId="0" applyNumberFormat="0" applyFont="0" applyBorder="0" applyAlignment="0" applyProtection="0"/>
    <xf numFmtId="0" fontId="46" fillId="0" borderId="0" applyNumberFormat="0" applyFill="0" applyBorder="0" applyAlignment="0" applyProtection="0"/>
    <xf numFmtId="0" fontId="47" fillId="9" borderId="0" applyNumberFormat="0" applyFont="0" applyBorder="0" applyAlignment="0">
      <alignment horizontal="center"/>
    </xf>
    <xf numFmtId="0" fontId="48" fillId="0" borderId="15" applyNumberFormat="0" applyBorder="0"/>
    <xf numFmtId="175" fontId="49" fillId="0" borderId="0" applyNumberFormat="0" applyFill="0" applyBorder="0" applyAlignment="0" applyProtection="0">
      <alignment horizontal="left"/>
    </xf>
    <xf numFmtId="0" fontId="47" fillId="1" borderId="14" applyNumberFormat="0" applyFont="0" applyAlignment="0">
      <alignment horizontal="center"/>
    </xf>
    <xf numFmtId="176" fontId="22" fillId="0" borderId="0" applyFont="0" applyFill="0" applyBorder="0" applyAlignment="0" applyProtection="0"/>
    <xf numFmtId="0" fontId="37" fillId="0" borderId="0" applyNumberFormat="0" applyFill="0" applyBorder="0" applyAlignment="0">
      <alignment horizontal="center"/>
    </xf>
    <xf numFmtId="0" fontId="2" fillId="0" borderId="0"/>
    <xf numFmtId="40" fontId="50" fillId="0" borderId="0" applyBorder="0">
      <alignment horizontal="right"/>
    </xf>
    <xf numFmtId="0" fontId="14" fillId="0" borderId="0" applyNumberFormat="0" applyFont="0" applyFill="0" applyBorder="0" applyAlignment="0"/>
    <xf numFmtId="49" fontId="27" fillId="0" borderId="0" applyFill="0" applyBorder="0" applyAlignment="0"/>
    <xf numFmtId="167" fontId="2" fillId="0" borderId="0" applyFill="0" applyBorder="0" applyAlignment="0"/>
    <xf numFmtId="167" fontId="2" fillId="0" borderId="0" applyFill="0" applyBorder="0" applyAlignment="0"/>
    <xf numFmtId="177" fontId="18" fillId="0" borderId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</cellStyleXfs>
  <cellXfs count="206">
    <xf numFmtId="0" fontId="0" fillId="0" borderId="0" xfId="0"/>
    <xf numFmtId="3" fontId="6" fillId="0" borderId="0" xfId="5" applyNumberFormat="1" applyFont="1"/>
    <xf numFmtId="3" fontId="6" fillId="0" borderId="1" xfId="5" applyNumberFormat="1" applyFont="1" applyBorder="1"/>
    <xf numFmtId="166" fontId="0" fillId="0" borderId="0" xfId="4" applyNumberFormat="1" applyFont="1" applyAlignment="1">
      <alignment horizontal="right"/>
    </xf>
    <xf numFmtId="9" fontId="0" fillId="0" borderId="0" xfId="6" applyFont="1" applyAlignment="1">
      <alignment horizontal="right"/>
    </xf>
    <xf numFmtId="0" fontId="8" fillId="0" borderId="0" xfId="0" applyFont="1"/>
    <xf numFmtId="0" fontId="0" fillId="0" borderId="0" xfId="0" applyAlignment="1">
      <alignment horizontal="center"/>
    </xf>
    <xf numFmtId="8" fontId="0" fillId="0" borderId="0" xfId="0" applyNumberFormat="1"/>
    <xf numFmtId="3" fontId="7" fillId="0" borderId="0" xfId="5" applyNumberFormat="1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6" fontId="0" fillId="0" borderId="0" xfId="0" applyNumberFormat="1"/>
    <xf numFmtId="0" fontId="12" fillId="0" borderId="0" xfId="0" applyFont="1"/>
    <xf numFmtId="0" fontId="15" fillId="0" borderId="0" xfId="0" applyFont="1"/>
    <xf numFmtId="166" fontId="2" fillId="2" borderId="0" xfId="4" applyNumberFormat="1" applyFont="1" applyFill="1" applyAlignment="1">
      <alignment horizontal="right"/>
    </xf>
    <xf numFmtId="166" fontId="0" fillId="2" borderId="0" xfId="4" applyNumberFormat="1" applyFont="1" applyFill="1" applyAlignment="1">
      <alignment horizontal="right"/>
    </xf>
    <xf numFmtId="0" fontId="0" fillId="2" borderId="0" xfId="0" applyFill="1"/>
    <xf numFmtId="0" fontId="2" fillId="0" borderId="0" xfId="0" applyFont="1" applyAlignment="1">
      <alignment horizontal="center"/>
    </xf>
    <xf numFmtId="166" fontId="2" fillId="0" borderId="0" xfId="4" applyNumberFormat="1" applyFont="1" applyAlignment="1">
      <alignment horizontal="right"/>
    </xf>
    <xf numFmtId="0" fontId="2" fillId="0" borderId="0" xfId="0" applyFont="1"/>
    <xf numFmtId="166" fontId="0" fillId="0" borderId="0" xfId="4" applyNumberFormat="1" applyFont="1" applyFill="1" applyAlignment="1">
      <alignment horizontal="right"/>
    </xf>
    <xf numFmtId="166" fontId="2" fillId="0" borderId="0" xfId="4" applyNumberFormat="1" applyFont="1" applyFill="1" applyAlignment="1">
      <alignment horizontal="right"/>
    </xf>
    <xf numFmtId="0" fontId="0" fillId="10" borderId="0" xfId="0" applyFill="1"/>
    <xf numFmtId="0" fontId="16" fillId="10" borderId="0" xfId="0" applyFont="1" applyFill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0" fillId="10" borderId="7" xfId="0" applyFill="1" applyBorder="1"/>
    <xf numFmtId="0" fontId="0" fillId="10" borderId="8" xfId="0" applyFill="1" applyBorder="1"/>
    <xf numFmtId="0" fontId="52" fillId="10" borderId="0" xfId="0" applyFont="1" applyFill="1"/>
    <xf numFmtId="0" fontId="4" fillId="11" borderId="0" xfId="0" applyFont="1" applyFill="1"/>
    <xf numFmtId="0" fontId="4" fillId="11" borderId="0" xfId="0" applyFont="1" applyFill="1" applyAlignment="1">
      <alignment horizontal="center"/>
    </xf>
    <xf numFmtId="0" fontId="10" fillId="11" borderId="0" xfId="0" applyFont="1" applyFill="1"/>
    <xf numFmtId="0" fontId="10" fillId="11" borderId="0" xfId="0" applyFont="1" applyFill="1" applyAlignment="1">
      <alignment horizontal="center"/>
    </xf>
    <xf numFmtId="0" fontId="11" fillId="11" borderId="0" xfId="0" applyFont="1" applyFill="1"/>
    <xf numFmtId="0" fontId="11" fillId="11" borderId="0" xfId="0" applyFont="1" applyFill="1" applyAlignment="1">
      <alignment horizontal="center"/>
    </xf>
    <xf numFmtId="0" fontId="15" fillId="11" borderId="0" xfId="0" applyFont="1" applyFill="1"/>
    <xf numFmtId="0" fontId="15" fillId="12" borderId="0" xfId="0" applyFont="1" applyFill="1"/>
    <xf numFmtId="0" fontId="59" fillId="11" borderId="0" xfId="0" applyFont="1" applyFill="1"/>
    <xf numFmtId="164" fontId="59" fillId="0" borderId="0" xfId="0" applyNumberFormat="1" applyFont="1" applyAlignment="1">
      <alignment horizontal="center"/>
    </xf>
    <xf numFmtId="0" fontId="62" fillId="12" borderId="0" xfId="0" applyFont="1" applyFill="1"/>
    <xf numFmtId="0" fontId="59" fillId="11" borderId="0" xfId="0" applyFont="1" applyFill="1" applyAlignment="1">
      <alignment vertical="center"/>
    </xf>
    <xf numFmtId="0" fontId="59" fillId="0" borderId="0" xfId="0" applyFont="1"/>
    <xf numFmtId="0" fontId="65" fillId="0" borderId="0" xfId="0" applyFont="1" applyAlignment="1">
      <alignment horizontal="center"/>
    </xf>
    <xf numFmtId="165" fontId="59" fillId="0" borderId="0" xfId="0" applyNumberFormat="1" applyFont="1"/>
    <xf numFmtId="0" fontId="15" fillId="0" borderId="0" xfId="0" applyFont="1" applyAlignment="1">
      <alignment horizontal="left" vertical="center" wrapText="1"/>
    </xf>
    <xf numFmtId="0" fontId="15" fillId="0" borderId="0" xfId="0" quotePrefix="1" applyFont="1"/>
    <xf numFmtId="0" fontId="62" fillId="0" borderId="0" xfId="0" applyFont="1"/>
    <xf numFmtId="0" fontId="59" fillId="0" borderId="0" xfId="0" applyFont="1" applyAlignment="1">
      <alignment horizontal="center"/>
    </xf>
    <xf numFmtId="1" fontId="59" fillId="0" borderId="0" xfId="0" applyNumberFormat="1" applyFont="1" applyAlignment="1">
      <alignment horizontal="center"/>
    </xf>
    <xf numFmtId="1" fontId="59" fillId="0" borderId="0" xfId="0" applyNumberFormat="1" applyFont="1"/>
    <xf numFmtId="0" fontId="61" fillId="0" borderId="0" xfId="0" applyFont="1"/>
    <xf numFmtId="165" fontId="59" fillId="0" borderId="0" xfId="0" applyNumberFormat="1" applyFont="1" applyAlignment="1">
      <alignment horizontal="center"/>
    </xf>
    <xf numFmtId="1" fontId="60" fillId="0" borderId="0" xfId="0" applyNumberFormat="1" applyFont="1"/>
    <xf numFmtId="0" fontId="60" fillId="0" borderId="0" xfId="0" applyFont="1"/>
    <xf numFmtId="165" fontId="15" fillId="0" borderId="0" xfId="0" applyNumberFormat="1" applyFont="1" applyAlignment="1">
      <alignment horizontal="center" vertical="center"/>
    </xf>
    <xf numFmtId="0" fontId="59" fillId="0" borderId="0" xfId="0" applyFont="1" applyAlignment="1">
      <alignment vertical="center"/>
    </xf>
    <xf numFmtId="165" fontId="15" fillId="0" borderId="0" xfId="0" applyNumberFormat="1" applyFont="1" applyAlignment="1">
      <alignment horizontal="center"/>
    </xf>
    <xf numFmtId="0" fontId="15" fillId="0" borderId="0" xfId="0" applyFont="1" applyAlignment="1">
      <alignment vertical="center"/>
    </xf>
    <xf numFmtId="165" fontId="66" fillId="0" borderId="18" xfId="0" applyNumberFormat="1" applyFont="1" applyBorder="1" applyAlignment="1">
      <alignment horizontal="center" vertical="center"/>
    </xf>
    <xf numFmtId="164" fontId="63" fillId="0" borderId="0" xfId="0" applyNumberFormat="1" applyFont="1" applyAlignment="1">
      <alignment vertical="top" wrapText="1"/>
    </xf>
    <xf numFmtId="0" fontId="59" fillId="0" borderId="0" xfId="0" applyFont="1" applyAlignment="1">
      <alignment horizontal="center" vertical="center"/>
    </xf>
    <xf numFmtId="0" fontId="69" fillId="0" borderId="0" xfId="0" applyFont="1" applyAlignment="1">
      <alignment vertical="center"/>
    </xf>
    <xf numFmtId="0" fontId="67" fillId="11" borderId="0" xfId="0" applyFont="1" applyFill="1" applyAlignment="1">
      <alignment vertical="center"/>
    </xf>
    <xf numFmtId="0" fontId="67" fillId="11" borderId="0" xfId="0" applyFont="1" applyFill="1"/>
    <xf numFmtId="0" fontId="67" fillId="0" borderId="0" xfId="0" applyFont="1"/>
    <xf numFmtId="1" fontId="68" fillId="14" borderId="19" xfId="3" applyNumberFormat="1" applyFont="1" applyFill="1" applyBorder="1" applyAlignment="1" applyProtection="1">
      <alignment horizontal="center" vertical="center"/>
      <protection locked="0"/>
    </xf>
    <xf numFmtId="1" fontId="71" fillId="0" borderId="0" xfId="0" applyNumberFormat="1" applyFont="1"/>
    <xf numFmtId="0" fontId="72" fillId="11" borderId="0" xfId="0" applyFont="1" applyFill="1"/>
    <xf numFmtId="0" fontId="73" fillId="11" borderId="0" xfId="0" applyFont="1" applyFill="1"/>
    <xf numFmtId="0" fontId="75" fillId="11" borderId="0" xfId="0" applyFont="1" applyFill="1" applyAlignment="1">
      <alignment vertical="center"/>
    </xf>
    <xf numFmtId="1" fontId="77" fillId="0" borderId="0" xfId="0" applyNumberFormat="1" applyFont="1" applyAlignment="1">
      <alignment horizontal="right"/>
    </xf>
    <xf numFmtId="0" fontId="75" fillId="0" borderId="0" xfId="0" applyFont="1"/>
    <xf numFmtId="0" fontId="75" fillId="0" borderId="0" xfId="0" applyFont="1" applyAlignment="1">
      <alignment horizontal="right"/>
    </xf>
    <xf numFmtId="1" fontId="75" fillId="0" borderId="0" xfId="0" applyNumberFormat="1" applyFont="1" applyAlignment="1">
      <alignment horizontal="center"/>
    </xf>
    <xf numFmtId="165" fontId="75" fillId="0" borderId="0" xfId="0" applyNumberFormat="1" applyFont="1" applyAlignment="1">
      <alignment horizontal="center"/>
    </xf>
    <xf numFmtId="1" fontId="75" fillId="0" borderId="0" xfId="0" applyNumberFormat="1" applyFont="1"/>
    <xf numFmtId="0" fontId="78" fillId="0" borderId="0" xfId="0" applyFont="1"/>
    <xf numFmtId="165" fontId="75" fillId="0" borderId="17" xfId="0" applyNumberFormat="1" applyFont="1" applyBorder="1" applyAlignment="1">
      <alignment horizontal="center"/>
    </xf>
    <xf numFmtId="164" fontId="75" fillId="0" borderId="0" xfId="0" applyNumberFormat="1" applyFont="1" applyAlignment="1">
      <alignment horizontal="center"/>
    </xf>
    <xf numFmtId="165" fontId="78" fillId="0" borderId="17" xfId="0" applyNumberFormat="1" applyFont="1" applyBorder="1" applyAlignment="1">
      <alignment horizontal="center"/>
    </xf>
    <xf numFmtId="165" fontId="79" fillId="0" borderId="18" xfId="0" applyNumberFormat="1" applyFont="1" applyBorder="1" applyAlignment="1">
      <alignment horizontal="center" vertical="center"/>
    </xf>
    <xf numFmtId="165" fontId="79" fillId="0" borderId="0" xfId="0" applyNumberFormat="1" applyFont="1" applyAlignment="1">
      <alignment horizontal="center" vertical="center"/>
    </xf>
    <xf numFmtId="0" fontId="80" fillId="0" borderId="0" xfId="0" applyFont="1"/>
    <xf numFmtId="165" fontId="79" fillId="16" borderId="18" xfId="0" applyNumberFormat="1" applyFont="1" applyFill="1" applyBorder="1" applyAlignment="1">
      <alignment horizontal="center" vertical="center"/>
    </xf>
    <xf numFmtId="0" fontId="81" fillId="10" borderId="0" xfId="0" applyFont="1" applyFill="1"/>
    <xf numFmtId="0" fontId="67" fillId="13" borderId="0" xfId="0" applyFont="1" applyFill="1"/>
    <xf numFmtId="0" fontId="83" fillId="13" borderId="0" xfId="0" applyFont="1" applyFill="1"/>
    <xf numFmtId="0" fontId="17" fillId="13" borderId="0" xfId="0" applyFont="1" applyFill="1"/>
    <xf numFmtId="165" fontId="75" fillId="17" borderId="17" xfId="0" applyNumberFormat="1" applyFont="1" applyFill="1" applyBorder="1" applyAlignment="1">
      <alignment horizontal="center"/>
    </xf>
    <xf numFmtId="0" fontId="75" fillId="11" borderId="0" xfId="0" applyFont="1" applyFill="1"/>
    <xf numFmtId="0" fontId="75" fillId="0" borderId="0" xfId="0" applyFont="1" applyAlignment="1">
      <alignment horizontal="center"/>
    </xf>
    <xf numFmtId="0" fontId="75" fillId="0" borderId="0" xfId="0" applyFont="1" applyAlignment="1">
      <alignment vertical="center"/>
    </xf>
    <xf numFmtId="0" fontId="75" fillId="0" borderId="0" xfId="0" applyFont="1" applyAlignment="1">
      <alignment horizontal="center" vertical="center"/>
    </xf>
    <xf numFmtId="0" fontId="76" fillId="0" borderId="0" xfId="0" applyFont="1" applyAlignment="1">
      <alignment vertical="center"/>
    </xf>
    <xf numFmtId="0" fontId="70" fillId="0" borderId="0" xfId="0" applyFont="1" applyAlignment="1">
      <alignment vertical="center"/>
    </xf>
    <xf numFmtId="0" fontId="86" fillId="11" borderId="0" xfId="145" applyFont="1" applyFill="1" applyAlignment="1">
      <alignment horizontal="right"/>
    </xf>
    <xf numFmtId="0" fontId="85" fillId="11" borderId="0" xfId="145" applyFont="1" applyFill="1" applyAlignment="1"/>
    <xf numFmtId="0" fontId="70" fillId="0" borderId="0" xfId="0" applyFont="1" applyAlignment="1">
      <alignment horizontal="right" vertical="center"/>
    </xf>
    <xf numFmtId="0" fontId="87" fillId="11" borderId="0" xfId="145" applyFont="1" applyFill="1" applyAlignment="1" applyProtection="1">
      <alignment horizontal="center" vertical="center"/>
      <protection locked="0"/>
    </xf>
    <xf numFmtId="0" fontId="0" fillId="10" borderId="9" xfId="0" applyFill="1" applyBorder="1" applyAlignment="1">
      <alignment vertical="center"/>
    </xf>
    <xf numFmtId="0" fontId="0" fillId="10" borderId="0" xfId="0" applyFill="1" applyAlignment="1">
      <alignment vertical="center"/>
    </xf>
    <xf numFmtId="165" fontId="59" fillId="11" borderId="0" xfId="0" applyNumberFormat="1" applyFont="1" applyFill="1"/>
    <xf numFmtId="165" fontId="59" fillId="11" borderId="0" xfId="0" applyNumberFormat="1" applyFont="1" applyFill="1" applyAlignment="1">
      <alignment vertical="center"/>
    </xf>
    <xf numFmtId="0" fontId="2" fillId="18" borderId="0" xfId="0" applyFont="1" applyFill="1"/>
    <xf numFmtId="0" fontId="56" fillId="18" borderId="0" xfId="0" applyFont="1" applyFill="1" applyAlignment="1">
      <alignment horizontal="center" vertical="center" wrapText="1"/>
    </xf>
    <xf numFmtId="0" fontId="56" fillId="18" borderId="0" xfId="0" applyFont="1" applyFill="1" applyAlignment="1">
      <alignment vertical="center" wrapText="1"/>
    </xf>
    <xf numFmtId="0" fontId="57" fillId="18" borderId="0" xfId="0" applyFont="1" applyFill="1" applyAlignment="1">
      <alignment horizontal="center" vertical="center" wrapText="1"/>
    </xf>
    <xf numFmtId="9" fontId="57" fillId="18" borderId="0" xfId="0" applyNumberFormat="1" applyFont="1" applyFill="1" applyAlignment="1">
      <alignment horizontal="center" vertical="center" wrapText="1"/>
    </xf>
    <xf numFmtId="0" fontId="22" fillId="18" borderId="0" xfId="0" applyFont="1" applyFill="1" applyAlignment="1">
      <alignment vertical="center" wrapText="1"/>
    </xf>
    <xf numFmtId="0" fontId="8" fillId="18" borderId="0" xfId="0" applyFont="1" applyFill="1"/>
    <xf numFmtId="0" fontId="0" fillId="18" borderId="0" xfId="0" applyFill="1"/>
    <xf numFmtId="0" fontId="53" fillId="18" borderId="0" xfId="0" applyFont="1" applyFill="1" applyAlignment="1">
      <alignment vertical="center"/>
    </xf>
    <xf numFmtId="6" fontId="58" fillId="18" borderId="0" xfId="0" applyNumberFormat="1" applyFont="1" applyFill="1" applyAlignment="1">
      <alignment horizontal="center" vertical="center" wrapText="1"/>
    </xf>
    <xf numFmtId="0" fontId="89" fillId="20" borderId="21" xfId="0" applyFont="1" applyFill="1" applyBorder="1" applyAlignment="1">
      <alignment horizontal="center" vertical="center" wrapText="1"/>
    </xf>
    <xf numFmtId="0" fontId="89" fillId="21" borderId="21" xfId="0" applyFont="1" applyFill="1" applyBorder="1" applyAlignment="1">
      <alignment horizontal="center" vertical="center" wrapText="1"/>
    </xf>
    <xf numFmtId="0" fontId="89" fillId="20" borderId="22" xfId="0" applyFont="1" applyFill="1" applyBorder="1" applyAlignment="1">
      <alignment horizontal="center" vertical="center" wrapText="1"/>
    </xf>
    <xf numFmtId="0" fontId="89" fillId="21" borderId="22" xfId="0" applyFont="1" applyFill="1" applyBorder="1" applyAlignment="1">
      <alignment horizontal="center" vertical="center" wrapText="1"/>
    </xf>
    <xf numFmtId="0" fontId="88" fillId="19" borderId="21" xfId="0" applyFont="1" applyFill="1" applyBorder="1" applyAlignment="1">
      <alignment horizontal="left" vertical="center" wrapText="1"/>
    </xf>
    <xf numFmtId="0" fontId="91" fillId="20" borderId="21" xfId="0" applyFont="1" applyFill="1" applyBorder="1" applyAlignment="1">
      <alignment horizontal="center" vertical="center" wrapText="1"/>
    </xf>
    <xf numFmtId="0" fontId="91" fillId="21" borderId="21" xfId="0" applyFont="1" applyFill="1" applyBorder="1" applyAlignment="1">
      <alignment horizontal="center" vertical="center" wrapText="1"/>
    </xf>
    <xf numFmtId="0" fontId="92" fillId="19" borderId="22" xfId="0" applyFont="1" applyFill="1" applyBorder="1" applyAlignment="1">
      <alignment horizontal="left" vertical="center" wrapText="1"/>
    </xf>
    <xf numFmtId="0" fontId="91" fillId="20" borderId="22" xfId="0" applyFont="1" applyFill="1" applyBorder="1" applyAlignment="1">
      <alignment horizontal="center" vertical="center" wrapText="1"/>
    </xf>
    <xf numFmtId="0" fontId="91" fillId="21" borderId="22" xfId="0" applyFont="1" applyFill="1" applyBorder="1" applyAlignment="1">
      <alignment horizontal="center" vertical="center" wrapText="1"/>
    </xf>
    <xf numFmtId="0" fontId="88" fillId="19" borderId="23" xfId="0" applyFont="1" applyFill="1" applyBorder="1" applyAlignment="1">
      <alignment horizontal="left" vertical="center" wrapText="1"/>
    </xf>
    <xf numFmtId="0" fontId="91" fillId="20" borderId="23" xfId="0" applyFont="1" applyFill="1" applyBorder="1" applyAlignment="1">
      <alignment horizontal="center" vertical="center" wrapText="1"/>
    </xf>
    <xf numFmtId="0" fontId="91" fillId="21" borderId="23" xfId="0" applyFont="1" applyFill="1" applyBorder="1" applyAlignment="1">
      <alignment horizontal="center" vertical="center" wrapText="1"/>
    </xf>
    <xf numFmtId="0" fontId="92" fillId="19" borderId="24" xfId="0" applyFont="1" applyFill="1" applyBorder="1" applyAlignment="1">
      <alignment horizontal="left" vertical="center" wrapText="1"/>
    </xf>
    <xf numFmtId="0" fontId="91" fillId="20" borderId="24" xfId="0" applyFont="1" applyFill="1" applyBorder="1" applyAlignment="1">
      <alignment horizontal="center" vertical="center" wrapText="1"/>
    </xf>
    <xf numFmtId="0" fontId="91" fillId="21" borderId="24" xfId="0" applyFont="1" applyFill="1" applyBorder="1" applyAlignment="1">
      <alignment horizontal="center" vertical="center" wrapText="1"/>
    </xf>
    <xf numFmtId="0" fontId="90" fillId="20" borderId="22" xfId="0" applyFont="1" applyFill="1" applyBorder="1" applyAlignment="1">
      <alignment horizontal="center" vertical="center" wrapText="1"/>
    </xf>
    <xf numFmtId="0" fontId="90" fillId="21" borderId="22" xfId="0" applyFont="1" applyFill="1" applyBorder="1" applyAlignment="1">
      <alignment horizontal="center" vertical="center" wrapText="1"/>
    </xf>
    <xf numFmtId="0" fontId="90" fillId="20" borderId="22" xfId="0" applyFont="1" applyFill="1" applyBorder="1" applyAlignment="1">
      <alignment vertical="center" wrapText="1"/>
    </xf>
    <xf numFmtId="9" fontId="91" fillId="20" borderId="23" xfId="0" applyNumberFormat="1" applyFont="1" applyFill="1" applyBorder="1" applyAlignment="1">
      <alignment horizontal="center" vertical="center" wrapText="1"/>
    </xf>
    <xf numFmtId="9" fontId="91" fillId="21" borderId="23" xfId="0" applyNumberFormat="1" applyFont="1" applyFill="1" applyBorder="1" applyAlignment="1">
      <alignment horizontal="center" vertical="center" wrapText="1"/>
    </xf>
    <xf numFmtId="0" fontId="93" fillId="19" borderId="24" xfId="0" applyFont="1" applyFill="1" applyBorder="1" applyAlignment="1">
      <alignment horizontal="left" vertical="center" wrapText="1"/>
    </xf>
    <xf numFmtId="0" fontId="94" fillId="0" borderId="24" xfId="0" applyFont="1" applyBorder="1" applyAlignment="1">
      <alignment horizontal="left" vertical="center"/>
    </xf>
    <xf numFmtId="0" fontId="90" fillId="0" borderId="0" xfId="0" applyFont="1"/>
    <xf numFmtId="164" fontId="90" fillId="20" borderId="24" xfId="0" applyNumberFormat="1" applyFont="1" applyFill="1" applyBorder="1" applyAlignment="1">
      <alignment horizontal="center" vertical="center" wrapText="1"/>
    </xf>
    <xf numFmtId="164" fontId="90" fillId="21" borderId="24" xfId="0" applyNumberFormat="1" applyFont="1" applyFill="1" applyBorder="1" applyAlignment="1">
      <alignment horizontal="center" vertical="center" wrapText="1"/>
    </xf>
    <xf numFmtId="0" fontId="88" fillId="19" borderId="24" xfId="0" applyFont="1" applyFill="1" applyBorder="1" applyAlignment="1">
      <alignment horizontal="left" vertical="center" wrapText="1"/>
    </xf>
    <xf numFmtId="0" fontId="95" fillId="19" borderId="22" xfId="0" applyFont="1" applyFill="1" applyBorder="1" applyAlignment="1">
      <alignment horizontal="left" vertical="center" wrapText="1"/>
    </xf>
    <xf numFmtId="164" fontId="96" fillId="0" borderId="0" xfId="0" applyNumberFormat="1" applyFont="1" applyAlignment="1">
      <alignment vertical="top" wrapText="1"/>
    </xf>
    <xf numFmtId="0" fontId="97" fillId="0" borderId="0" xfId="0" applyFont="1"/>
    <xf numFmtId="0" fontId="98" fillId="0" borderId="0" xfId="0" applyFont="1" applyAlignment="1">
      <alignment horizontal="right"/>
    </xf>
    <xf numFmtId="0" fontId="99" fillId="0" borderId="0" xfId="0" applyFont="1" applyAlignment="1">
      <alignment horizontal="right"/>
    </xf>
    <xf numFmtId="0" fontId="101" fillId="0" borderId="0" xfId="0" applyFont="1" applyAlignment="1">
      <alignment horizontal="right"/>
    </xf>
    <xf numFmtId="0" fontId="102" fillId="0" borderId="0" xfId="0" applyFont="1" applyAlignment="1">
      <alignment horizontal="right" vertical="center"/>
    </xf>
    <xf numFmtId="0" fontId="102" fillId="0" borderId="0" xfId="0" applyFont="1" applyAlignment="1">
      <alignment horizontal="right"/>
    </xf>
    <xf numFmtId="0" fontId="100" fillId="0" borderId="0" xfId="0" applyFont="1" applyAlignment="1">
      <alignment horizontal="right"/>
    </xf>
    <xf numFmtId="164" fontId="102" fillId="0" borderId="0" xfId="0" applyNumberFormat="1" applyFont="1" applyAlignment="1">
      <alignment horizontal="left"/>
    </xf>
    <xf numFmtId="0" fontId="103" fillId="0" borderId="0" xfId="0" applyFont="1"/>
    <xf numFmtId="0" fontId="103" fillId="0" borderId="0" xfId="0" applyFont="1" applyAlignment="1">
      <alignment horizontal="right"/>
    </xf>
    <xf numFmtId="0" fontId="102" fillId="0" borderId="0" xfId="0" applyFont="1"/>
    <xf numFmtId="165" fontId="102" fillId="0" borderId="0" xfId="0" applyNumberFormat="1" applyFont="1"/>
    <xf numFmtId="0" fontId="102" fillId="0" borderId="0" xfId="0" applyFont="1" applyAlignment="1">
      <alignment vertical="center"/>
    </xf>
    <xf numFmtId="0" fontId="102" fillId="0" borderId="0" xfId="0" applyFont="1" applyAlignment="1">
      <alignment horizontal="center"/>
    </xf>
    <xf numFmtId="1" fontId="102" fillId="22" borderId="17" xfId="3" applyNumberFormat="1" applyFont="1" applyFill="1" applyBorder="1" applyAlignment="1" applyProtection="1">
      <alignment horizontal="center"/>
      <protection locked="0"/>
    </xf>
    <xf numFmtId="0" fontId="103" fillId="0" borderId="1" xfId="0" applyFont="1" applyBorder="1"/>
    <xf numFmtId="1" fontId="102" fillId="15" borderId="20" xfId="3" applyNumberFormat="1" applyFont="1" applyFill="1" applyBorder="1" applyAlignment="1" applyProtection="1">
      <alignment horizontal="center"/>
      <protection locked="0"/>
    </xf>
    <xf numFmtId="1" fontId="102" fillId="15" borderId="17" xfId="3" applyNumberFormat="1" applyFont="1" applyFill="1" applyBorder="1" applyAlignment="1" applyProtection="1">
      <alignment horizontal="center"/>
      <protection locked="0"/>
    </xf>
    <xf numFmtId="164" fontId="103" fillId="0" borderId="0" xfId="0" applyNumberFormat="1" applyFont="1"/>
    <xf numFmtId="0" fontId="104" fillId="0" borderId="0" xfId="0" applyFont="1"/>
    <xf numFmtId="0" fontId="105" fillId="0" borderId="0" xfId="0" applyFont="1"/>
    <xf numFmtId="1" fontId="102" fillId="0" borderId="0" xfId="3" applyNumberFormat="1" applyFont="1" applyFill="1" applyBorder="1" applyAlignment="1">
      <alignment horizontal="center"/>
    </xf>
    <xf numFmtId="164" fontId="105" fillId="0" borderId="0" xfId="0" applyNumberFormat="1" applyFont="1"/>
    <xf numFmtId="0" fontId="103" fillId="0" borderId="0" xfId="0" applyFont="1" applyAlignment="1">
      <alignment horizontal="center"/>
    </xf>
    <xf numFmtId="164" fontId="103" fillId="11" borderId="0" xfId="0" applyNumberFormat="1" applyFont="1" applyFill="1"/>
    <xf numFmtId="0" fontId="106" fillId="13" borderId="0" xfId="0" applyFont="1" applyFill="1"/>
    <xf numFmtId="0" fontId="102" fillId="13" borderId="0" xfId="0" applyFont="1" applyFill="1"/>
    <xf numFmtId="164" fontId="102" fillId="0" borderId="0" xfId="0" applyNumberFormat="1" applyFont="1" applyAlignment="1">
      <alignment vertical="top"/>
    </xf>
    <xf numFmtId="164" fontId="103" fillId="0" borderId="0" xfId="0" applyNumberFormat="1" applyFont="1" applyAlignment="1">
      <alignment vertical="top"/>
    </xf>
    <xf numFmtId="164" fontId="102" fillId="0" borderId="0" xfId="0" applyNumberFormat="1" applyFont="1" applyAlignment="1">
      <alignment vertical="top" wrapText="1"/>
    </xf>
    <xf numFmtId="165" fontId="102" fillId="22" borderId="17" xfId="3" applyNumberFormat="1" applyFont="1" applyFill="1" applyBorder="1" applyAlignment="1" applyProtection="1">
      <alignment horizontal="center"/>
      <protection locked="0"/>
    </xf>
    <xf numFmtId="165" fontId="102" fillId="15" borderId="17" xfId="3" applyNumberFormat="1" applyFont="1" applyFill="1" applyBorder="1" applyAlignment="1" applyProtection="1">
      <alignment horizontal="center"/>
      <protection locked="0"/>
    </xf>
    <xf numFmtId="165" fontId="103" fillId="0" borderId="0" xfId="0" applyNumberFormat="1" applyFont="1" applyAlignment="1">
      <alignment horizontal="center"/>
    </xf>
    <xf numFmtId="44" fontId="0" fillId="0" borderId="0" xfId="0" applyNumberFormat="1"/>
    <xf numFmtId="0" fontId="103" fillId="11" borderId="0" xfId="0" applyFont="1" applyFill="1" applyAlignment="1">
      <alignment vertical="center"/>
    </xf>
    <xf numFmtId="0" fontId="103" fillId="0" borderId="0" xfId="0" applyFont="1" applyAlignment="1">
      <alignment vertical="center"/>
    </xf>
    <xf numFmtId="0" fontId="103" fillId="0" borderId="0" xfId="0" applyFont="1" applyAlignment="1">
      <alignment horizontal="center" vertical="center"/>
    </xf>
    <xf numFmtId="0" fontId="2" fillId="11" borderId="0" xfId="0" applyFont="1" applyFill="1"/>
    <xf numFmtId="0" fontId="0" fillId="10" borderId="7" xfId="0" applyFill="1" applyBorder="1" applyAlignment="1">
      <alignment vertical="center"/>
    </xf>
    <xf numFmtId="0" fontId="8" fillId="10" borderId="0" xfId="0" applyFont="1" applyFill="1" applyAlignment="1">
      <alignment vertical="center"/>
    </xf>
    <xf numFmtId="0" fontId="0" fillId="10" borderId="8" xfId="0" applyFill="1" applyBorder="1" applyAlignment="1">
      <alignment vertical="center"/>
    </xf>
    <xf numFmtId="0" fontId="103" fillId="11" borderId="0" xfId="0" applyFont="1" applyFill="1" applyAlignment="1">
      <alignment horizontal="left" vertical="center" wrapText="1"/>
    </xf>
    <xf numFmtId="1" fontId="74" fillId="0" borderId="0" xfId="3" applyNumberFormat="1" applyFont="1" applyFill="1" applyBorder="1" applyAlignment="1" applyProtection="1">
      <alignment horizontal="right" vertical="center"/>
    </xf>
    <xf numFmtId="1" fontId="64" fillId="0" borderId="0" xfId="3" applyNumberFormat="1" applyFont="1" applyFill="1" applyBorder="1" applyAlignment="1" applyProtection="1">
      <alignment horizontal="right" vertical="center"/>
    </xf>
    <xf numFmtId="0" fontId="72" fillId="11" borderId="0" xfId="0" applyFont="1" applyFill="1"/>
    <xf numFmtId="0" fontId="66" fillId="0" borderId="0" xfId="0" applyFont="1" applyAlignment="1">
      <alignment horizontal="center"/>
    </xf>
    <xf numFmtId="164" fontId="100" fillId="0" borderId="0" xfId="0" applyNumberFormat="1" applyFont="1" applyAlignment="1">
      <alignment horizontal="right" vertical="center" wrapText="1"/>
    </xf>
    <xf numFmtId="164" fontId="101" fillId="0" borderId="0" xfId="0" applyNumberFormat="1" applyFont="1" applyAlignment="1">
      <alignment horizontal="right" vertical="center" wrapText="1"/>
    </xf>
    <xf numFmtId="164" fontId="103" fillId="0" borderId="0" xfId="0" applyNumberFormat="1" applyFont="1" applyAlignment="1">
      <alignment horizontal="left" wrapText="1"/>
    </xf>
    <xf numFmtId="164" fontId="102" fillId="0" borderId="0" xfId="0" applyNumberFormat="1" applyFont="1" applyAlignment="1">
      <alignment horizontal="left" wrapText="1"/>
    </xf>
    <xf numFmtId="0" fontId="107" fillId="0" borderId="0" xfId="0" applyFont="1" applyAlignment="1">
      <alignment horizontal="left" wrapText="1"/>
    </xf>
    <xf numFmtId="9" fontId="91" fillId="20" borderId="21" xfId="0" applyNumberFormat="1" applyFont="1" applyFill="1" applyBorder="1" applyAlignment="1">
      <alignment horizontal="center" vertical="center" wrapText="1"/>
    </xf>
    <xf numFmtId="0" fontId="90" fillId="0" borderId="24" xfId="0" applyFont="1" applyBorder="1"/>
    <xf numFmtId="0" fontId="90" fillId="0" borderId="22" xfId="0" applyFont="1" applyBorder="1"/>
    <xf numFmtId="9" fontId="91" fillId="21" borderId="21" xfId="0" applyNumberFormat="1" applyFont="1" applyFill="1" applyBorder="1" applyAlignment="1">
      <alignment horizontal="center" vertical="center" wrapText="1"/>
    </xf>
    <xf numFmtId="0" fontId="91" fillId="20" borderId="21" xfId="0" applyFont="1" applyFill="1" applyBorder="1" applyAlignment="1">
      <alignment horizontal="center" vertical="center" wrapText="1"/>
    </xf>
    <xf numFmtId="0" fontId="91" fillId="21" borderId="21" xfId="0" applyFont="1" applyFill="1" applyBorder="1" applyAlignment="1">
      <alignment horizontal="center" vertical="center" wrapText="1"/>
    </xf>
    <xf numFmtId="0" fontId="88" fillId="19" borderId="2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8" fillId="10" borderId="0" xfId="0" applyFont="1" applyFill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8" fillId="10" borderId="10" xfId="0" applyFont="1" applyFill="1" applyBorder="1" applyAlignment="1">
      <alignment horizontal="left" vertical="center" wrapText="1"/>
    </xf>
    <xf numFmtId="0" fontId="8" fillId="10" borderId="11" xfId="0" applyFont="1" applyFill="1" applyBorder="1" applyAlignment="1">
      <alignment horizontal="left" vertical="center" wrapText="1"/>
    </xf>
  </cellXfs>
  <cellStyles count="146">
    <cellStyle name="_7 Forest Lawn Contribution Analysis" xfId="10" xr:uid="{00000000-0005-0000-0000-000000000000}"/>
    <cellStyle name="25" xfId="1" xr:uid="{00000000-0005-0000-0000-000001000000}"/>
    <cellStyle name="30" xfId="2" xr:uid="{00000000-0005-0000-0000-000002000000}"/>
    <cellStyle name="amount" xfId="11" xr:uid="{00000000-0005-0000-0000-000003000000}"/>
    <cellStyle name="args.style" xfId="12" xr:uid="{00000000-0005-0000-0000-000004000000}"/>
    <cellStyle name="Body" xfId="13" xr:uid="{00000000-0005-0000-0000-000005000000}"/>
    <cellStyle name="Bullets" xfId="14" xr:uid="{00000000-0005-0000-0000-000006000000}"/>
    <cellStyle name="Calc Currency (0)" xfId="15" xr:uid="{00000000-0005-0000-0000-000007000000}"/>
    <cellStyle name="Calc Currency (2)" xfId="16" xr:uid="{00000000-0005-0000-0000-000008000000}"/>
    <cellStyle name="Calc Percent (0)" xfId="17" xr:uid="{00000000-0005-0000-0000-000009000000}"/>
    <cellStyle name="Calc Percent (1)" xfId="18" xr:uid="{00000000-0005-0000-0000-00000A000000}"/>
    <cellStyle name="Calc Percent (2)" xfId="19" xr:uid="{00000000-0005-0000-0000-00000B000000}"/>
    <cellStyle name="Calc Units (0)" xfId="20" xr:uid="{00000000-0005-0000-0000-00000C000000}"/>
    <cellStyle name="Calc Units (1)" xfId="21" xr:uid="{00000000-0005-0000-0000-00000D000000}"/>
    <cellStyle name="Calc Units (2)" xfId="22" xr:uid="{00000000-0005-0000-0000-00000E000000}"/>
    <cellStyle name="Comma" xfId="3" builtinId="3"/>
    <cellStyle name="Comma [00]" xfId="23" xr:uid="{00000000-0005-0000-0000-000010000000}"/>
    <cellStyle name="Comma 0" xfId="24" xr:uid="{00000000-0005-0000-0000-000011000000}"/>
    <cellStyle name="Comma 2" xfId="7" xr:uid="{00000000-0005-0000-0000-000012000000}"/>
    <cellStyle name="Comma 2 2" xfId="25" xr:uid="{00000000-0005-0000-0000-000013000000}"/>
    <cellStyle name="Comma 3" xfId="26" xr:uid="{00000000-0005-0000-0000-000014000000}"/>
    <cellStyle name="Comma 3 2" xfId="27" xr:uid="{00000000-0005-0000-0000-000015000000}"/>
    <cellStyle name="Comma 4" xfId="28" xr:uid="{00000000-0005-0000-0000-000016000000}"/>
    <cellStyle name="Comma 5" xfId="29" xr:uid="{00000000-0005-0000-0000-000017000000}"/>
    <cellStyle name="comma zerodec" xfId="30" xr:uid="{00000000-0005-0000-0000-000018000000}"/>
    <cellStyle name="Comma0" xfId="31" xr:uid="{00000000-0005-0000-0000-000019000000}"/>
    <cellStyle name="Copied" xfId="32" xr:uid="{00000000-0005-0000-0000-00001A000000}"/>
    <cellStyle name="Currency" xfId="4" builtinId="4"/>
    <cellStyle name="Currency [00]" xfId="33" xr:uid="{00000000-0005-0000-0000-00001C000000}"/>
    <cellStyle name="Currency 0" xfId="34" xr:uid="{00000000-0005-0000-0000-00001D000000}"/>
    <cellStyle name="Currency 2" xfId="8" xr:uid="{00000000-0005-0000-0000-00001E000000}"/>
    <cellStyle name="Currency 2 2" xfId="35" xr:uid="{00000000-0005-0000-0000-00001F000000}"/>
    <cellStyle name="Currency 3" xfId="36" xr:uid="{00000000-0005-0000-0000-000020000000}"/>
    <cellStyle name="Currency 3 2" xfId="37" xr:uid="{00000000-0005-0000-0000-000021000000}"/>
    <cellStyle name="Currency 4" xfId="38" xr:uid="{00000000-0005-0000-0000-000022000000}"/>
    <cellStyle name="Currency 5" xfId="39" xr:uid="{00000000-0005-0000-0000-000023000000}"/>
    <cellStyle name="Currency 6" xfId="40" xr:uid="{00000000-0005-0000-0000-000024000000}"/>
    <cellStyle name="Currency 7" xfId="41" xr:uid="{00000000-0005-0000-0000-000025000000}"/>
    <cellStyle name="Currency0" xfId="42" xr:uid="{00000000-0005-0000-0000-000026000000}"/>
    <cellStyle name="Currency1" xfId="43" xr:uid="{00000000-0005-0000-0000-000027000000}"/>
    <cellStyle name="Data" xfId="44" xr:uid="{00000000-0005-0000-0000-000028000000}"/>
    <cellStyle name="Date" xfId="45" xr:uid="{00000000-0005-0000-0000-000029000000}"/>
    <cellStyle name="Date Short" xfId="46" xr:uid="{00000000-0005-0000-0000-00002A000000}"/>
    <cellStyle name="Date_Actuarial Inputs" xfId="47" xr:uid="{00000000-0005-0000-0000-00002B000000}"/>
    <cellStyle name="DELTA" xfId="48" xr:uid="{00000000-0005-0000-0000-00002C000000}"/>
    <cellStyle name="Dollar (zero dec)" xfId="49" xr:uid="{00000000-0005-0000-0000-00002D000000}"/>
    <cellStyle name="Enter Currency (0)" xfId="50" xr:uid="{00000000-0005-0000-0000-00002E000000}"/>
    <cellStyle name="Enter Currency (2)" xfId="51" xr:uid="{00000000-0005-0000-0000-00002F000000}"/>
    <cellStyle name="Enter Units (0)" xfId="52" xr:uid="{00000000-0005-0000-0000-000030000000}"/>
    <cellStyle name="Enter Units (1)" xfId="53" xr:uid="{00000000-0005-0000-0000-000031000000}"/>
    <cellStyle name="Enter Units (2)" xfId="54" xr:uid="{00000000-0005-0000-0000-000032000000}"/>
    <cellStyle name="Entered" xfId="55" xr:uid="{00000000-0005-0000-0000-000033000000}"/>
    <cellStyle name="F2" xfId="56" xr:uid="{00000000-0005-0000-0000-000034000000}"/>
    <cellStyle name="F3" xfId="57" xr:uid="{00000000-0005-0000-0000-000035000000}"/>
    <cellStyle name="F4" xfId="58" xr:uid="{00000000-0005-0000-0000-000036000000}"/>
    <cellStyle name="F5" xfId="59" xr:uid="{00000000-0005-0000-0000-000037000000}"/>
    <cellStyle name="F6" xfId="60" xr:uid="{00000000-0005-0000-0000-000038000000}"/>
    <cellStyle name="F7" xfId="61" xr:uid="{00000000-0005-0000-0000-000039000000}"/>
    <cellStyle name="F8" xfId="62" xr:uid="{00000000-0005-0000-0000-00003A000000}"/>
    <cellStyle name="Fixed" xfId="63" xr:uid="{00000000-0005-0000-0000-00003B000000}"/>
    <cellStyle name="Fixed (1)" xfId="64" xr:uid="{00000000-0005-0000-0000-00003C000000}"/>
    <cellStyle name="Followed Hyperlink" xfId="142" builtinId="9" hidden="1"/>
    <cellStyle name="Followed Hyperlink" xfId="144" builtinId="9" hidden="1"/>
    <cellStyle name="Grey" xfId="65" xr:uid="{00000000-0005-0000-0000-00003F000000}"/>
    <cellStyle name="Hanging Dollars" xfId="66" xr:uid="{00000000-0005-0000-0000-000040000000}"/>
    <cellStyle name="Header1" xfId="67" xr:uid="{00000000-0005-0000-0000-000041000000}"/>
    <cellStyle name="Header2" xfId="68" xr:uid="{00000000-0005-0000-0000-000042000000}"/>
    <cellStyle name="HEADINGS" xfId="69" xr:uid="{00000000-0005-0000-0000-000043000000}"/>
    <cellStyle name="HEADINGSTOP" xfId="70" xr:uid="{00000000-0005-0000-0000-000044000000}"/>
    <cellStyle name="Hyperlink" xfId="141" builtinId="8" hidden="1"/>
    <cellStyle name="Hyperlink" xfId="143" builtinId="8" hidden="1"/>
    <cellStyle name="Hyperlink" xfId="145" builtinId="8"/>
    <cellStyle name="Input [yellow]" xfId="71" xr:uid="{00000000-0005-0000-0000-000048000000}"/>
    <cellStyle name="Intermediate Calculations" xfId="72" xr:uid="{00000000-0005-0000-0000-000049000000}"/>
    <cellStyle name="Link Currency (0)" xfId="73" xr:uid="{00000000-0005-0000-0000-00004A000000}"/>
    <cellStyle name="Link Currency (2)" xfId="74" xr:uid="{00000000-0005-0000-0000-00004B000000}"/>
    <cellStyle name="Link Units (0)" xfId="75" xr:uid="{00000000-0005-0000-0000-00004C000000}"/>
    <cellStyle name="Link Units (1)" xfId="76" xr:uid="{00000000-0005-0000-0000-00004D000000}"/>
    <cellStyle name="Link Units (2)" xfId="77" xr:uid="{00000000-0005-0000-0000-00004E000000}"/>
    <cellStyle name="New Times Roman" xfId="78" xr:uid="{00000000-0005-0000-0000-00004F000000}"/>
    <cellStyle name="Normal" xfId="0" builtinId="0"/>
    <cellStyle name="Normal - Style1" xfId="79" xr:uid="{00000000-0005-0000-0000-000051000000}"/>
    <cellStyle name="Normal 10" xfId="80" xr:uid="{00000000-0005-0000-0000-000052000000}"/>
    <cellStyle name="Normal 11" xfId="81" xr:uid="{00000000-0005-0000-0000-000053000000}"/>
    <cellStyle name="Normal 12" xfId="82" xr:uid="{00000000-0005-0000-0000-000054000000}"/>
    <cellStyle name="Normal 2" xfId="83" xr:uid="{00000000-0005-0000-0000-000055000000}"/>
    <cellStyle name="Normal 2 2" xfId="84" xr:uid="{00000000-0005-0000-0000-000056000000}"/>
    <cellStyle name="Normal 2 3" xfId="85" xr:uid="{00000000-0005-0000-0000-000057000000}"/>
    <cellStyle name="Normal 3" xfId="86" xr:uid="{00000000-0005-0000-0000-000058000000}"/>
    <cellStyle name="Normal 3 2" xfId="87" xr:uid="{00000000-0005-0000-0000-000059000000}"/>
    <cellStyle name="Normal 4" xfId="88" xr:uid="{00000000-0005-0000-0000-00005A000000}"/>
    <cellStyle name="Normal 5" xfId="89" xr:uid="{00000000-0005-0000-0000-00005B000000}"/>
    <cellStyle name="Normal 6" xfId="90" xr:uid="{00000000-0005-0000-0000-00005C000000}"/>
    <cellStyle name="Normal 7" xfId="91" xr:uid="{00000000-0005-0000-0000-00005D000000}"/>
    <cellStyle name="Normal 8" xfId="92" xr:uid="{00000000-0005-0000-0000-00005E000000}"/>
    <cellStyle name="Normal 9" xfId="93" xr:uid="{00000000-0005-0000-0000-00005F000000}"/>
    <cellStyle name="NORMAL." xfId="94" xr:uid="{00000000-0005-0000-0000-000060000000}"/>
    <cellStyle name="Normal_03  Rates Susie test 9-30-02" xfId="5" xr:uid="{00000000-0005-0000-0000-000061000000}"/>
    <cellStyle name="Output Amounts" xfId="95" xr:uid="{00000000-0005-0000-0000-000062000000}"/>
    <cellStyle name="Output Column Headings" xfId="96" xr:uid="{00000000-0005-0000-0000-000063000000}"/>
    <cellStyle name="Output Line Items" xfId="97" xr:uid="{00000000-0005-0000-0000-000064000000}"/>
    <cellStyle name="Output Report Heading" xfId="98" xr:uid="{00000000-0005-0000-0000-000065000000}"/>
    <cellStyle name="Output Report Title" xfId="99" xr:uid="{00000000-0005-0000-0000-000066000000}"/>
    <cellStyle name="per.style" xfId="100" xr:uid="{00000000-0005-0000-0000-000067000000}"/>
    <cellStyle name="Percent" xfId="6" builtinId="5"/>
    <cellStyle name="Percent [0]" xfId="101" xr:uid="{00000000-0005-0000-0000-000069000000}"/>
    <cellStyle name="Percent [00]" xfId="102" xr:uid="{00000000-0005-0000-0000-00006A000000}"/>
    <cellStyle name="Percent [2]" xfId="103" xr:uid="{00000000-0005-0000-0000-00006B000000}"/>
    <cellStyle name="Percent 0" xfId="104" xr:uid="{00000000-0005-0000-0000-00006C000000}"/>
    <cellStyle name="Percent 2" xfId="9" xr:uid="{00000000-0005-0000-0000-00006D000000}"/>
    <cellStyle name="Percent 2 2" xfId="105" xr:uid="{00000000-0005-0000-0000-00006E000000}"/>
    <cellStyle name="Percent 2 3" xfId="106" xr:uid="{00000000-0005-0000-0000-00006F000000}"/>
    <cellStyle name="Percent 3" xfId="107" xr:uid="{00000000-0005-0000-0000-000070000000}"/>
    <cellStyle name="Percent 3 2" xfId="108" xr:uid="{00000000-0005-0000-0000-000071000000}"/>
    <cellStyle name="Percent 4" xfId="109" xr:uid="{00000000-0005-0000-0000-000072000000}"/>
    <cellStyle name="Percent 5" xfId="110" xr:uid="{00000000-0005-0000-0000-000073000000}"/>
    <cellStyle name="Percent 6" xfId="111" xr:uid="{00000000-0005-0000-0000-000074000000}"/>
    <cellStyle name="PH Name" xfId="112" xr:uid="{00000000-0005-0000-0000-000075000000}"/>
    <cellStyle name="PH Number" xfId="113" xr:uid="{00000000-0005-0000-0000-000076000000}"/>
    <cellStyle name="PrePop Currency (0)" xfId="114" xr:uid="{00000000-0005-0000-0000-000077000000}"/>
    <cellStyle name="PrePop Currency (2)" xfId="115" xr:uid="{00000000-0005-0000-0000-000078000000}"/>
    <cellStyle name="PrePop Units (0)" xfId="116" xr:uid="{00000000-0005-0000-0000-000079000000}"/>
    <cellStyle name="PrePop Units (1)" xfId="117" xr:uid="{00000000-0005-0000-0000-00007A000000}"/>
    <cellStyle name="PrePop Units (2)" xfId="118" xr:uid="{00000000-0005-0000-0000-00007B000000}"/>
    <cellStyle name="Product Header" xfId="119" xr:uid="{00000000-0005-0000-0000-00007C000000}"/>
    <cellStyle name="PSChar" xfId="120" xr:uid="{00000000-0005-0000-0000-00007D000000}"/>
    <cellStyle name="PSDate" xfId="121" xr:uid="{00000000-0005-0000-0000-00007E000000}"/>
    <cellStyle name="PSDec" xfId="122" xr:uid="{00000000-0005-0000-0000-00007F000000}"/>
    <cellStyle name="PSHeading" xfId="123" xr:uid="{00000000-0005-0000-0000-000080000000}"/>
    <cellStyle name="PSInt" xfId="124" xr:uid="{00000000-0005-0000-0000-000081000000}"/>
    <cellStyle name="PSSpacer" xfId="125" xr:uid="{00000000-0005-0000-0000-000082000000}"/>
    <cellStyle name="Pull Quotes" xfId="126" xr:uid="{00000000-0005-0000-0000-000083000000}"/>
    <cellStyle name="regstoresfromspecstores" xfId="127" xr:uid="{00000000-0005-0000-0000-000084000000}"/>
    <cellStyle name="results" xfId="128" xr:uid="{00000000-0005-0000-0000-000085000000}"/>
    <cellStyle name="RevList" xfId="129" xr:uid="{00000000-0005-0000-0000-000086000000}"/>
    <cellStyle name="SHADEDSTORES" xfId="130" xr:uid="{00000000-0005-0000-0000-000087000000}"/>
    <cellStyle name="Short $" xfId="131" xr:uid="{00000000-0005-0000-0000-000088000000}"/>
    <cellStyle name="specstores" xfId="132" xr:uid="{00000000-0005-0000-0000-000089000000}"/>
    <cellStyle name="Style 1" xfId="133" xr:uid="{00000000-0005-0000-0000-00008A000000}"/>
    <cellStyle name="Subtotal" xfId="134" xr:uid="{00000000-0005-0000-0000-00008B000000}"/>
    <cellStyle name="TABLE" xfId="135" xr:uid="{00000000-0005-0000-0000-00008C000000}"/>
    <cellStyle name="Text Indent A" xfId="136" xr:uid="{00000000-0005-0000-0000-00008D000000}"/>
    <cellStyle name="Text Indent B" xfId="137" xr:uid="{00000000-0005-0000-0000-00008E000000}"/>
    <cellStyle name="Text Indent C" xfId="138" xr:uid="{00000000-0005-0000-0000-00008F000000}"/>
    <cellStyle name="TIN" xfId="139" xr:uid="{00000000-0005-0000-0000-000090000000}"/>
    <cellStyle name="Titles" xfId="140" xr:uid="{00000000-0005-0000-0000-000091000000}"/>
  </cellStyles>
  <dxfs count="69">
    <dxf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border>
        <top/>
        <vertical/>
        <horizontal/>
      </border>
    </dxf>
    <dxf>
      <border>
        <left/>
        <right/>
        <bottom/>
        <vertical/>
        <horizontal/>
      </border>
    </dxf>
    <dxf>
      <border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color theme="0"/>
      </font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border>
        <top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top/>
        <vertical/>
        <horizontal/>
      </border>
    </dxf>
    <dxf>
      <border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bottom/>
        <vertical/>
        <horizontal/>
      </border>
    </dxf>
    <dxf>
      <border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border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ill>
        <patternFill>
          <bgColor theme="0"/>
        </patternFill>
      </fill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DDDDDD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7D0DD"/>
      <color rgb="FF0000FF"/>
      <color rgb="FF7F7F7F"/>
      <color rgb="FF132A3D"/>
      <color rgb="FF00AB8E"/>
      <color rgb="FF008770"/>
      <color rgb="FF000000"/>
      <color rgb="FF9CDCD9"/>
      <color rgb="FF62B8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styles" Target="styles.xml"/><Relationship Id="rId28" Type="http://schemas.openxmlformats.org/officeDocument/2006/relationships/customXml" Target="../customXml/item3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theme" Target="theme/theme1.xml"/><Relationship Id="rId27" Type="http://schemas.openxmlformats.org/officeDocument/2006/relationships/customXml" Target="../customXml/item2.xml"/><Relationship Id="rId3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15219</xdr:rowOff>
    </xdr:from>
    <xdr:to>
      <xdr:col>5</xdr:col>
      <xdr:colOff>581025</xdr:colOff>
      <xdr:row>2</xdr:row>
      <xdr:rowOff>120890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0" y="834369"/>
          <a:ext cx="7696200" cy="105671"/>
        </a:xfrm>
        <a:prstGeom prst="rect">
          <a:avLst/>
        </a:prstGeom>
        <a:solidFill>
          <a:srgbClr val="00AB8E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vertOverflow="clip" wrap="square" lIns="36576" tIns="36576" rIns="36576" bIns="36576" anchor="t" upright="1"/>
        <a:lstStyle/>
        <a:p>
          <a:pPr algn="l" rtl="0">
            <a:defRPr sz="1000"/>
          </a:pPr>
          <a:endParaRPr lang="en-US" sz="4700" b="1" i="0" u="none" strike="noStrike" baseline="0">
            <a:solidFill>
              <a:srgbClr val="FFFFFF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sz="4700" b="1" i="0" u="none" strike="noStrike" baseline="0">
            <a:solidFill>
              <a:srgbClr val="FFFFFF"/>
            </a:solidFill>
            <a:latin typeface="Times New Roman"/>
            <a:cs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13</xdr:row>
          <xdr:rowOff>152400</xdr:rowOff>
        </xdr:from>
        <xdr:to>
          <xdr:col>4</xdr:col>
          <xdr:colOff>3114675</xdr:colOff>
          <xdr:row>15</xdr:row>
          <xdr:rowOff>285750</xdr:rowOff>
        </xdr:to>
        <xdr:sp macro="" textlink="">
          <xdr:nvSpPr>
            <xdr:cNvPr id="1027" name="Button 3" descr="Step 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1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Take Me to Step 2!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114299</xdr:colOff>
      <xdr:row>0</xdr:row>
      <xdr:rowOff>295275</xdr:rowOff>
    </xdr:from>
    <xdr:to>
      <xdr:col>4</xdr:col>
      <xdr:colOff>1114425</xdr:colOff>
      <xdr:row>0</xdr:row>
      <xdr:rowOff>990600</xdr:rowOff>
    </xdr:to>
    <xdr:pic>
      <xdr:nvPicPr>
        <xdr:cNvPr id="5" name="image00.png" descr="southwestern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299" y="295275"/>
          <a:ext cx="5086351" cy="695325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10948</xdr:colOff>
      <xdr:row>1</xdr:row>
      <xdr:rowOff>20799</xdr:rowOff>
    </xdr:from>
    <xdr:to>
      <xdr:col>8</xdr:col>
      <xdr:colOff>6350</xdr:colOff>
      <xdr:row>1</xdr:row>
      <xdr:rowOff>133350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0948" y="839949"/>
          <a:ext cx="9272752" cy="112551"/>
        </a:xfrm>
        <a:prstGeom prst="rect">
          <a:avLst/>
        </a:prstGeom>
        <a:solidFill>
          <a:srgbClr val="00AB8E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vertOverflow="clip" wrap="square" lIns="36576" tIns="36576" rIns="36576" bIns="36576" anchor="t" upright="1"/>
        <a:lstStyle/>
        <a:p>
          <a:pPr algn="l" rtl="0">
            <a:defRPr sz="1000"/>
          </a:pPr>
          <a:endParaRPr lang="en-US" sz="4700" b="1" i="0" u="none" strike="noStrike" baseline="0">
            <a:solidFill>
              <a:srgbClr val="FFFFFF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sz="4700" b="1" i="0" u="none" strike="noStrike" baseline="0">
            <a:solidFill>
              <a:srgbClr val="FFFFFF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25400</xdr:colOff>
      <xdr:row>0</xdr:row>
      <xdr:rowOff>241300</xdr:rowOff>
    </xdr:from>
    <xdr:to>
      <xdr:col>2</xdr:col>
      <xdr:colOff>1549400</xdr:colOff>
      <xdr:row>1</xdr:row>
      <xdr:rowOff>0</xdr:rowOff>
    </xdr:to>
    <xdr:pic>
      <xdr:nvPicPr>
        <xdr:cNvPr id="10" name="image00.png" descr="southwestern_logo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241300"/>
          <a:ext cx="3403600" cy="571500"/>
        </a:xfrm>
        <a:prstGeom prst="rect">
          <a:avLst/>
        </a:prstGeom>
        <a:noFill/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5</xdr:row>
          <xdr:rowOff>57150</xdr:rowOff>
        </xdr:from>
        <xdr:to>
          <xdr:col>3</xdr:col>
          <xdr:colOff>628650</xdr:colOff>
          <xdr:row>6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en-US" sz="2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Start Over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76200</xdr:rowOff>
    </xdr:from>
    <xdr:to>
      <xdr:col>4</xdr:col>
      <xdr:colOff>1752600</xdr:colOff>
      <xdr:row>5</xdr:row>
      <xdr:rowOff>99386</xdr:rowOff>
    </xdr:to>
    <xdr:pic>
      <xdr:nvPicPr>
        <xdr:cNvPr id="3073" name="Picture 1" descr="AJGCo-BWB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0550" y="76200"/>
          <a:ext cx="4219575" cy="832811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bsdms.ajgco.com/windows/TEMP/c.notes.data/SRA-2003%20Gemstar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bsdms.ajgco.com/MWP/FY02%20Budget/IT_Review_0926/340_0926_Review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bsdms.ajgco.com/DOCUME~1/ebato/LOCALS~1/Temp/notesD30550/renl_pkg_too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bsdms.ajgco.com/WINDOWS/TEMP/VOLSHELFv2.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ients\CPK\Marketing\2007\Medical%20-%20Analysis%20&amp;%20Presentation\Standardized%20Presentation\1-26-07%20Presentation%20Fi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bsdms.ajgco.com/EB/Tech/CLIENTS/Asyst%20Technologies/99%20renwal/99%20Renewal%20exh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~1\ebato\LOCALS~1\Temp\C.Notes.Data\https:\epsm.usqa.com\PlanSponsor\ePSM\Business%20Requirements\2002\FI%20HMO%20New%20Reports%20May%2015\https:\epsm.usqa.com\ePSM_std\outputview.asp%3fid=949921&amp;prodtype=1024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bsdms.ajgco.com/DOCUME~1/pgordon/LOCALS~1/Temp/notesD30550/HOLLYWOOD%20PARK%20HEALTHNET%20HIGH%20OPTION%20with%20PPO%20QUOTE%204-18-0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bsdms.ajgco.com/DOCUME~1/wmcquee/LOCALS~1/Temp/Dell%201-04%20rl%20revise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ients\Electro%20Rent\Proposal\2005%20Strategic%20Review\Strategic%20Review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p-sfs-004\natnetrptg\buy%20up\Aerolink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bsdms.ajgco.com/Clients/Sports%20Club/Aetna/2005/SRA%20Nert%20(10.07.2004)%20Required%20Sports%20Club%202-20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Q3SI091087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bsdms.ajgco.com/Hal/Clinical%20Analysis/BCI%20clinical%20dat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bsdms.ajgco.com/DOCUME~1/ebato/LOCALS~1/Temp/C.Notes.Data/gemstar_2003q1_hmo_exp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bsdms.ajgco.com/APPS/FILES/CLIENTS/BRUCE/Clinical%20Pathology%20Labs%20(CPL)/05%20Renewal%20Presentation%20Condensed%20CP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QA Census"/>
      <sheetName val="Note"/>
      <sheetName val="Input - Census|Rates"/>
      <sheetName val="Input - Items|Factors"/>
      <sheetName val="HMO Experience"/>
      <sheetName val="PA HMO Experience"/>
      <sheetName val="Traditional Experience"/>
      <sheetName val="HMO Renewal"/>
      <sheetName val="PA HMO Renewal"/>
      <sheetName val="Traditional Renewal"/>
      <sheetName val="Premium Rate Exhibit"/>
      <sheetName val="Experience by location"/>
      <sheetName val="Pooling"/>
      <sheetName val="Credibility"/>
      <sheetName val="Trend"/>
      <sheetName val="Exp Rating"/>
      <sheetName val="Expenses"/>
      <sheetName val="Commissions"/>
      <sheetName val="Current Premium Blending"/>
      <sheetName val="MR Blending"/>
      <sheetName val="HMO Manual"/>
      <sheetName val="Mars"/>
      <sheetName val="MCRs for Min Increases"/>
      <sheetName val="Plan Changes|Documentation"/>
      <sheetName val="Version"/>
      <sheetName val="Tables"/>
      <sheetName val="Tier Lookup Table"/>
      <sheetName val="Rx - Top $ 710A"/>
      <sheetName val="Physician"/>
      <sheetName val="USQA_Census"/>
      <sheetName val="Input_-_Census|Rates"/>
      <sheetName val="Input_-_Items|Factors"/>
      <sheetName val="HMO_Experience"/>
      <sheetName val="PA_HMO_Experience"/>
      <sheetName val="Traditional_Experience"/>
      <sheetName val="HMO_Renewal"/>
      <sheetName val="PA_HMO_Renewal"/>
      <sheetName val="Traditional_Renewal"/>
      <sheetName val="Premium_Rate_Exhibit"/>
      <sheetName val="Experience_by_location"/>
      <sheetName val="Exp_Rating"/>
      <sheetName val="Current_Premium_Blending"/>
      <sheetName val="MR_Blending"/>
      <sheetName val="HMO_Manual"/>
      <sheetName val="MCRs_for_Min_Increases"/>
      <sheetName val="Plan_Changes|Documentation"/>
      <sheetName val="Rx_-_Top_$_710A"/>
    </sheetNames>
    <sheetDataSet>
      <sheetData sheetId="0"/>
      <sheetData sheetId="1"/>
      <sheetData sheetId="2"/>
      <sheetData sheetId="3" refreshError="1">
        <row r="1">
          <cell r="B1" t="str">
            <v>Gemstar TV Guide</v>
          </cell>
          <cell r="F1">
            <v>37622</v>
          </cell>
        </row>
        <row r="2">
          <cell r="B2" t="str">
            <v>US267167</v>
          </cell>
          <cell r="F2" t="str">
            <v>Los Angeles</v>
          </cell>
        </row>
        <row r="3">
          <cell r="B3">
            <v>876581</v>
          </cell>
          <cell r="F3" t="str">
            <v>Teresa Hannegan</v>
          </cell>
        </row>
        <row r="4">
          <cell r="F4" t="str">
            <v>Joanne Lee</v>
          </cell>
        </row>
        <row r="7">
          <cell r="B7">
            <v>37257</v>
          </cell>
          <cell r="F7">
            <v>37316</v>
          </cell>
        </row>
        <row r="8">
          <cell r="B8">
            <v>37407</v>
          </cell>
          <cell r="F8">
            <v>37499</v>
          </cell>
        </row>
        <row r="9">
          <cell r="B9">
            <v>37332</v>
          </cell>
          <cell r="F9">
            <v>37407.5</v>
          </cell>
        </row>
        <row r="10">
          <cell r="B10">
            <v>37622</v>
          </cell>
          <cell r="F10">
            <v>37622</v>
          </cell>
        </row>
        <row r="11">
          <cell r="B11">
            <v>37986</v>
          </cell>
          <cell r="F11">
            <v>37986</v>
          </cell>
        </row>
        <row r="12">
          <cell r="B12">
            <v>37804</v>
          </cell>
          <cell r="F12">
            <v>37804</v>
          </cell>
        </row>
        <row r="14">
          <cell r="F14" t="str">
            <v>PPO/OC, TC</v>
          </cell>
        </row>
        <row r="16">
          <cell r="B16">
            <v>75000</v>
          </cell>
          <cell r="F16">
            <v>175000</v>
          </cell>
        </row>
        <row r="18">
          <cell r="B18">
            <v>3.3000000000000002E-2</v>
          </cell>
        </row>
        <row r="23">
          <cell r="B23">
            <v>0</v>
          </cell>
        </row>
        <row r="26">
          <cell r="B26">
            <v>1758</v>
          </cell>
        </row>
        <row r="31">
          <cell r="B31">
            <v>213.95529010238909</v>
          </cell>
        </row>
        <row r="38">
          <cell r="B38" t="str">
            <v>Employee</v>
          </cell>
          <cell r="C38">
            <v>470</v>
          </cell>
          <cell r="F38" t="str">
            <v>Employee</v>
          </cell>
          <cell r="G38">
            <v>516</v>
          </cell>
        </row>
        <row r="40">
          <cell r="B40" t="str">
            <v>Employee + 1</v>
          </cell>
          <cell r="C40">
            <v>176</v>
          </cell>
          <cell r="F40" t="str">
            <v>Employee + 1</v>
          </cell>
          <cell r="G40">
            <v>208</v>
          </cell>
        </row>
        <row r="42">
          <cell r="B42" t="str">
            <v>Employee + 2 or more</v>
          </cell>
          <cell r="C42">
            <v>245</v>
          </cell>
          <cell r="F42" t="str">
            <v>Employee + 2 or more</v>
          </cell>
          <cell r="G42">
            <v>296</v>
          </cell>
        </row>
        <row r="44">
          <cell r="C44">
            <v>232.36414893617024</v>
          </cell>
          <cell r="G44">
            <v>336.93</v>
          </cell>
        </row>
        <row r="46">
          <cell r="C46">
            <v>443.71801136363632</v>
          </cell>
          <cell r="G46">
            <v>633.44000000000005</v>
          </cell>
        </row>
        <row r="48">
          <cell r="C48">
            <v>653.58469387755099</v>
          </cell>
          <cell r="G48">
            <v>956.9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0917"/>
      <sheetName val="Labor"/>
      <sheetName val="Sheet2"/>
      <sheetName val="New Hire "/>
      <sheetName val="Capital"/>
      <sheetName val="Benefits"/>
      <sheetName val="Budget0917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Title Page"/>
      <sheetName val="Renewal Letter"/>
      <sheetName val="Utilization (Internal)"/>
      <sheetName val="Utilization Overview"/>
      <sheetName val="Rates Summary Exhibit "/>
      <sheetName val="1-CA02-HMO"/>
      <sheetName val="2-CA02-PPO Medical"/>
      <sheetName val="Dental Rates"/>
      <sheetName val="Financial Assumptions"/>
      <sheetName val="Administrative Assumptions"/>
      <sheetName val="Recap Changes Revisions"/>
      <sheetName val="Aetna Difference"/>
      <sheetName val="Alts Template"/>
      <sheetName val="Medical Rates"/>
      <sheetName val="HMO"/>
      <sheetName val="PPO"/>
      <sheetName val="Dental Insd RR"/>
      <sheetName val="Dental NJ Letter"/>
    </sheetNames>
    <sheetDataSet>
      <sheetData sheetId="0" refreshError="1">
        <row r="3">
          <cell r="B3" t="str">
            <v>THE SPORTS CLUB COMPANY</v>
          </cell>
          <cell r="AE3" t="str">
            <v>January</v>
          </cell>
        </row>
        <row r="4">
          <cell r="B4" t="str">
            <v>11100 SANTA MONICA BLVD #300</v>
          </cell>
          <cell r="AE4" t="str">
            <v>February</v>
          </cell>
        </row>
        <row r="5">
          <cell r="B5" t="str">
            <v>LOS ANGELES</v>
          </cell>
          <cell r="AE5" t="str">
            <v>March</v>
          </cell>
        </row>
        <row r="6">
          <cell r="B6" t="str">
            <v>CA</v>
          </cell>
          <cell r="AE6" t="str">
            <v>April</v>
          </cell>
        </row>
        <row r="7">
          <cell r="B7" t="str">
            <v>90025</v>
          </cell>
          <cell r="AE7" t="str">
            <v>May</v>
          </cell>
        </row>
        <row r="8">
          <cell r="AE8" t="str">
            <v>June</v>
          </cell>
        </row>
        <row r="9">
          <cell r="AE9" t="str">
            <v>July</v>
          </cell>
        </row>
        <row r="10">
          <cell r="AE10" t="str">
            <v>August</v>
          </cell>
        </row>
        <row r="11">
          <cell r="B11">
            <v>38749</v>
          </cell>
          <cell r="AE11" t="str">
            <v>September</v>
          </cell>
        </row>
        <row r="12">
          <cell r="B12">
            <v>39113</v>
          </cell>
          <cell r="AE12" t="str">
            <v>October</v>
          </cell>
        </row>
        <row r="13">
          <cell r="AE13" t="str">
            <v>November</v>
          </cell>
        </row>
        <row r="14">
          <cell r="B14" t="str">
            <v>Thressa Menefee</v>
          </cell>
          <cell r="AE14" t="str">
            <v>December</v>
          </cell>
        </row>
        <row r="24">
          <cell r="B24" t="str">
            <v>TERRENCE WEI</v>
          </cell>
        </row>
        <row r="27">
          <cell r="B27" t="str">
            <v>Yes</v>
          </cell>
          <cell r="C27" t="str">
            <v>21.7</v>
          </cell>
          <cell r="D27" t="str">
            <v>Percentage</v>
          </cell>
          <cell r="E27" t="str">
            <v>4</v>
          </cell>
        </row>
        <row r="28">
          <cell r="B28" t="str">
            <v>Yes</v>
          </cell>
          <cell r="C28" t="str">
            <v>0</v>
          </cell>
        </row>
        <row r="29">
          <cell r="B29" t="str">
            <v>No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"/>
      <sheetName val="Input"/>
      <sheetName val="Base Rate Details"/>
      <sheetName val="Rate Calc"/>
      <sheetName val="Shelf Rates"/>
      <sheetName val="short proposal"/>
      <sheetName val="long proposal"/>
      <sheetName val="Audit"/>
      <sheetName val="pay_deduct"/>
      <sheetName val="Agg. Rpt. 2007 "/>
      <sheetName val="Main"/>
      <sheetName val="Base_Rate_Details"/>
      <sheetName val="Rate_Calc"/>
      <sheetName val="Shelf_Rates"/>
      <sheetName val="short_proposal"/>
      <sheetName val="long_proposal"/>
      <sheetName val="life &amp; ltd census 5-02"/>
    </sheetNames>
    <sheetDataSet>
      <sheetData sheetId="0" refreshError="1"/>
      <sheetData sheetId="1" refreshError="1">
        <row r="2">
          <cell r="AL2">
            <v>1</v>
          </cell>
          <cell r="AM2" t="str">
            <v>1633 Broadway, Suite 2020  New York, NY 10019</v>
          </cell>
        </row>
        <row r="3">
          <cell r="AL3">
            <v>1</v>
          </cell>
          <cell r="AM3" t="str">
            <v>(212) 246-0200 (888) 424-0030 FAX: (212) 246-5199</v>
          </cell>
        </row>
        <row r="4">
          <cell r="AL4">
            <v>2</v>
          </cell>
          <cell r="AM4" t="str">
            <v>3001 West Big Beaver Road, Suite 330  Troy, MI 48084</v>
          </cell>
        </row>
        <row r="5">
          <cell r="AL5">
            <v>2</v>
          </cell>
          <cell r="AM5" t="str">
            <v>(248) 649-4410 (800) 488-0410 FAX: (248) 649-1210</v>
          </cell>
        </row>
        <row r="6">
          <cell r="AL6">
            <v>3</v>
          </cell>
          <cell r="AM6" t="str">
            <v>One Parkview Plaza, Suite 730  Oakbrook Terrace, IL 60181</v>
          </cell>
        </row>
        <row r="7">
          <cell r="AL7">
            <v>3</v>
          </cell>
          <cell r="AM7" t="str">
            <v>(630) 954-5700 (800) 572-3126 FAX: (630) 954-1365</v>
          </cell>
        </row>
        <row r="8">
          <cell r="AL8">
            <v>4</v>
          </cell>
          <cell r="AM8" t="str">
            <v>24950 Country Club Blvd., Suite 330  North Olmsted, OH 44070</v>
          </cell>
        </row>
        <row r="9">
          <cell r="AL9">
            <v>4</v>
          </cell>
          <cell r="AM9" t="str">
            <v>(440) 777-3170 (800) 472-0678 FAX: (440) 777-5618</v>
          </cell>
        </row>
        <row r="10">
          <cell r="AL10">
            <v>5</v>
          </cell>
          <cell r="AM10" t="str">
            <v>312 Elm Street, Suite 1500  Cincinnati, OH 45202</v>
          </cell>
        </row>
        <row r="11">
          <cell r="AL11">
            <v>5</v>
          </cell>
          <cell r="AM11" t="str">
            <v>(513) 621-1924 (800) 543-7266 FAX: (513) 621-4553</v>
          </cell>
        </row>
        <row r="12">
          <cell r="AL12">
            <v>6</v>
          </cell>
          <cell r="AM12" t="str">
            <v>343 Sansome Street, Suite 850  San Francisco, CA 94104</v>
          </cell>
        </row>
        <row r="13">
          <cell r="AL13">
            <v>6</v>
          </cell>
          <cell r="AM13" t="str">
            <v>(415) 391-1650 (800) 436-2435 FAX: (415) 391-4387</v>
          </cell>
        </row>
        <row r="14">
          <cell r="AL14">
            <v>7</v>
          </cell>
          <cell r="AM14" t="str">
            <v>2 Westborough Park Business 200 Friberg Parkway, Suite 3005 Westborough, MA 01581</v>
          </cell>
        </row>
        <row r="15">
          <cell r="AL15">
            <v>7</v>
          </cell>
          <cell r="AM15" t="str">
            <v>(508) 870-2200 (800) 345-5705 FAX: (508) 870-5890</v>
          </cell>
        </row>
        <row r="16">
          <cell r="AL16">
            <v>8</v>
          </cell>
          <cell r="AM16" t="str">
            <v>780 Johnson Ferry Road, Suite 450  Atlanta, GA 30342</v>
          </cell>
        </row>
        <row r="17">
          <cell r="AL17">
            <v>8</v>
          </cell>
          <cell r="AM17" t="str">
            <v>(404) 303-2160 (800) 553-3348 FAX: (404) 303-2175</v>
          </cell>
        </row>
        <row r="18">
          <cell r="AG18" t="e">
            <v>#VALUE!</v>
          </cell>
          <cell r="AL18">
            <v>9</v>
          </cell>
          <cell r="AM18" t="str">
            <v>20975 Swenson, Suite 140  Waukesha, WI 53186</v>
          </cell>
        </row>
        <row r="19">
          <cell r="AL19">
            <v>9</v>
          </cell>
          <cell r="AM19" t="str">
            <v>(262) 798-0280 (800) 876-8882 FAX: (262) 798-0290</v>
          </cell>
        </row>
        <row r="20">
          <cell r="AL20">
            <v>10</v>
          </cell>
          <cell r="AM20" t="str">
            <v>5350 South Roslyn Street, Suite 450  Englewood, CO 80111</v>
          </cell>
        </row>
        <row r="21">
          <cell r="AL21">
            <v>10</v>
          </cell>
          <cell r="AM21" t="str">
            <v>(303) 796-7990 (800) 445-0979 FAX: (303) 796-2769</v>
          </cell>
        </row>
        <row r="22">
          <cell r="AL22">
            <v>11</v>
          </cell>
          <cell r="AM22" t="str">
            <v>18111 Preston Road, Suite 830  Dallas, TX 75252</v>
          </cell>
        </row>
        <row r="23">
          <cell r="AL23">
            <v>11</v>
          </cell>
          <cell r="AM23" t="str">
            <v>(972) 818-5833 (800) 442-0911 FAX: (972) 818-5838</v>
          </cell>
        </row>
        <row r="24">
          <cell r="AL24">
            <v>12</v>
          </cell>
          <cell r="AM24" t="str">
            <v>One Bala Plaza, Suite 400 Bala Cynwyd, PA 19004</v>
          </cell>
        </row>
        <row r="25">
          <cell r="AL25">
            <v>12</v>
          </cell>
          <cell r="AM25" t="str">
            <v>(610) 660-8070 (800) 220-1957 FAX: (610) 660-8077</v>
          </cell>
        </row>
        <row r="26">
          <cell r="AL26">
            <v>13</v>
          </cell>
          <cell r="AM26" t="str">
            <v>Southdale Office Centre 6600 France Avenue South, Suite 314 Minneapolis, MN 55435</v>
          </cell>
        </row>
        <row r="27">
          <cell r="AL27">
            <v>13</v>
          </cell>
          <cell r="AM27" t="str">
            <v>(612) 920-8990 (800) 328-0153 FAX: (612) 920-8218</v>
          </cell>
        </row>
        <row r="28">
          <cell r="AL28">
            <v>14</v>
          </cell>
          <cell r="AM28" t="str">
            <v>1650 Des Peres Road, Suite 308  St. Louis, MO 63131</v>
          </cell>
        </row>
        <row r="29">
          <cell r="AL29">
            <v>14</v>
          </cell>
          <cell r="AM29" t="str">
            <v>(314) 909-7707 (800) 325-7672 FAX: (314) 909-8860</v>
          </cell>
        </row>
        <row r="30">
          <cell r="AL30">
            <v>15</v>
          </cell>
          <cell r="AM30" t="str">
            <v>2510 W. Dunlap Avenue, Suite 124  Phoenix, AZ 85021</v>
          </cell>
        </row>
        <row r="31">
          <cell r="AL31">
            <v>15</v>
          </cell>
          <cell r="AM31" t="str">
            <v>(602) 870-4011 (800) 233-0881 FAX: (602) 870-3925</v>
          </cell>
        </row>
        <row r="32">
          <cell r="AL32">
            <v>16</v>
          </cell>
          <cell r="AM32" t="str">
            <v>1512 Plaza 600 Building  Seattle, WA 98101</v>
          </cell>
        </row>
        <row r="33">
          <cell r="AL33">
            <v>16</v>
          </cell>
          <cell r="AM33" t="str">
            <v>(206) 441-3133 (800) 331-6020 FAX: (206) 728-2509</v>
          </cell>
        </row>
        <row r="34">
          <cell r="AL34">
            <v>17</v>
          </cell>
          <cell r="AM34" t="str">
            <v>Alhambra International Center 255 Alhambra Circle, Suite 333 Coral Gables, FL 33134</v>
          </cell>
        </row>
        <row r="35">
          <cell r="AL35">
            <v>17</v>
          </cell>
          <cell r="AM35" t="str">
            <v>(305) 446-5504 (800) 242-9292 FAX: (305) 448-6250</v>
          </cell>
        </row>
        <row r="36">
          <cell r="AL36">
            <v>18</v>
          </cell>
          <cell r="AM36" t="str">
            <v>60 Monroe Center, Suite 800  Grand Rapids, MI 49503</v>
          </cell>
        </row>
        <row r="37">
          <cell r="AL37">
            <v>18</v>
          </cell>
          <cell r="AM37" t="str">
            <v>(616) 456-8911 (800) 678-1257 FAX: (616) 456-8932</v>
          </cell>
        </row>
        <row r="38">
          <cell r="AL38">
            <v>19</v>
          </cell>
          <cell r="AM38" t="str">
            <v>275 West Street, Suite 110  Annapolis, MD 21401</v>
          </cell>
        </row>
        <row r="39">
          <cell r="AL39">
            <v>19</v>
          </cell>
          <cell r="AM39" t="str">
            <v>(410) 268-4321 (800) 969-2114 FAX: (410) 295-7473</v>
          </cell>
        </row>
        <row r="40">
          <cell r="AL40">
            <v>20</v>
          </cell>
          <cell r="AM40" t="str">
            <v>Bank One 7600 Burnet Road, Suite 330  Austin, TX 78757</v>
          </cell>
        </row>
        <row r="41">
          <cell r="AL41">
            <v>20</v>
          </cell>
          <cell r="AM41" t="str">
            <v>(512) 454-7685 (800) 788-2638 FAX: (512) 454-9042</v>
          </cell>
        </row>
        <row r="42">
          <cell r="AL42">
            <v>21</v>
          </cell>
          <cell r="AM42" t="str">
            <v>Millennium Tower 10375 Richmond Avenue, Suite 1675 Houston, TX 77042</v>
          </cell>
        </row>
        <row r="43">
          <cell r="AL43">
            <v>21</v>
          </cell>
          <cell r="AM43" t="str">
            <v>(713) 780-1111 (800) 235-4914 FAX: (713) 780-2121</v>
          </cell>
        </row>
        <row r="44">
          <cell r="AL44">
            <v>22</v>
          </cell>
          <cell r="AM44" t="str">
            <v>436 Seventh Avenue 2900 Koppers Building  Pittsburgh, PA 15219</v>
          </cell>
        </row>
        <row r="45">
          <cell r="AL45">
            <v>22</v>
          </cell>
          <cell r="AM45" t="str">
            <v>(412) 471-1020 (800) 373-1021 FAX: (412) 471-3614</v>
          </cell>
        </row>
        <row r="46">
          <cell r="AL46">
            <v>23</v>
          </cell>
          <cell r="AM46" t="str">
            <v>10 Lanidex Center W, 2nd Floor  Parsippany, NJ 07054</v>
          </cell>
        </row>
        <row r="47">
          <cell r="AL47">
            <v>23</v>
          </cell>
          <cell r="AM47" t="str">
            <v>(973) 428-8445 (800) 850-8445 FAX: (973) 428-1335</v>
          </cell>
        </row>
        <row r="48">
          <cell r="AL48">
            <v>24</v>
          </cell>
          <cell r="AM48" t="str">
            <v>1551 N. Tustin Avenue, Suite 480  Santa Ana, CA 92705</v>
          </cell>
        </row>
        <row r="49">
          <cell r="AL49">
            <v>24</v>
          </cell>
          <cell r="AM49" t="str">
            <v>(714) 245-2423 (800) 348-1460 FAX: (714) 245-2448</v>
          </cell>
        </row>
        <row r="50">
          <cell r="AL50">
            <v>25</v>
          </cell>
        </row>
        <row r="51">
          <cell r="AL51">
            <v>25</v>
          </cell>
        </row>
        <row r="52">
          <cell r="AL52">
            <v>26</v>
          </cell>
          <cell r="AM52" t="str">
            <v>55 Corporate Woods 9300 West 110th Street, Suite 270  Overland Park, KS 66210</v>
          </cell>
        </row>
        <row r="53">
          <cell r="AL53">
            <v>26</v>
          </cell>
          <cell r="AM53" t="str">
            <v>(913) 469-8090 (800) 634-7760 FAX: (913) 469-8091</v>
          </cell>
        </row>
        <row r="54">
          <cell r="AL54">
            <v>27</v>
          </cell>
          <cell r="AM54" t="str">
            <v>Bank of America Building, Suite 840 450 B Street  San Diego, CA 92101</v>
          </cell>
        </row>
        <row r="55">
          <cell r="AL55">
            <v>27</v>
          </cell>
          <cell r="AM55" t="str">
            <v>(619) 236-9595 (800) 821-1294 FAX: (619) 236-8151</v>
          </cell>
        </row>
        <row r="56">
          <cell r="AL56">
            <v>28</v>
          </cell>
        </row>
        <row r="57">
          <cell r="AL57">
            <v>28</v>
          </cell>
        </row>
        <row r="58">
          <cell r="AL58">
            <v>29</v>
          </cell>
          <cell r="AM58" t="str">
            <v>6201 Fairview Road, Suite 205  Charlotte, NC 28210</v>
          </cell>
        </row>
        <row r="59">
          <cell r="AL59">
            <v>29</v>
          </cell>
          <cell r="AM59" t="str">
            <v>(704) 553-7609 (800) 772-6809 FAX: (704) 553-7821</v>
          </cell>
        </row>
        <row r="60">
          <cell r="AL60">
            <v>30</v>
          </cell>
        </row>
        <row r="61">
          <cell r="AL61">
            <v>30</v>
          </cell>
        </row>
        <row r="62">
          <cell r="AL62">
            <v>31</v>
          </cell>
          <cell r="AM62" t="str">
            <v>Bushnell's Basin Office Building, 2nd Floor 1000 Pittsford-Victor Road  Pittsford, NY 14534</v>
          </cell>
        </row>
        <row r="63">
          <cell r="AL63">
            <v>31</v>
          </cell>
          <cell r="AM63" t="str">
            <v>(716) 249-9720 (800) 745-7500 FAX: (716) 249-9730</v>
          </cell>
        </row>
        <row r="64">
          <cell r="AL64">
            <v>32</v>
          </cell>
          <cell r="AM64" t="str">
            <v>5401 West Kennedy Blvd., Suite 760, 7th Floor  Tampa, FL 33609-2457</v>
          </cell>
        </row>
        <row r="65">
          <cell r="AL65">
            <v>32</v>
          </cell>
          <cell r="AM65" t="str">
            <v>(813) 286-7736 (800) 654-7808 FAX: (813) 289-8315</v>
          </cell>
        </row>
        <row r="66">
          <cell r="AL66">
            <v>33</v>
          </cell>
          <cell r="AM66" t="str">
            <v>2151 River Plaza Drive, Suite 270  Sacramento, CA 95833</v>
          </cell>
        </row>
        <row r="67">
          <cell r="AL67">
            <v>33</v>
          </cell>
          <cell r="AM67" t="str">
            <v>(916) 929-5526 (800) 247-5860 FAX: (916) 929-0269</v>
          </cell>
        </row>
        <row r="68">
          <cell r="AL68">
            <v>34</v>
          </cell>
          <cell r="AM68" t="str">
            <v>200 North Sepulveda Boulevard, Suite 360  El Segundo, CA 90245</v>
          </cell>
        </row>
        <row r="69">
          <cell r="AL69">
            <v>34</v>
          </cell>
          <cell r="AM69" t="str">
            <v>(310) 322-3300 (800) 992-5447 FAX: (310) 322-3277</v>
          </cell>
        </row>
        <row r="70">
          <cell r="AL70">
            <v>35</v>
          </cell>
          <cell r="AM70" t="str">
            <v>1515 SW 5th Avenue, Suite 645  Portland, OR 97201</v>
          </cell>
        </row>
        <row r="71">
          <cell r="AL71">
            <v>35</v>
          </cell>
          <cell r="AM71" t="str">
            <v>(503) 228-4511 (800) 414-4511 FAX: (503) 228-4286</v>
          </cell>
        </row>
        <row r="72">
          <cell r="AL72">
            <v>36</v>
          </cell>
          <cell r="AM72" t="str">
            <v>6055 Primacy Parkway, Suite 404  Memphis, TN 38119</v>
          </cell>
        </row>
        <row r="73">
          <cell r="AL73">
            <v>36</v>
          </cell>
          <cell r="AM73" t="str">
            <v>(901) 685-3111 (800) 891-8945 FAX: (901) 685-1175</v>
          </cell>
        </row>
      </sheetData>
      <sheetData sheetId="2" refreshError="1"/>
      <sheetData sheetId="3" refreshError="1">
        <row r="29">
          <cell r="B29">
            <v>10</v>
          </cell>
          <cell r="C29">
            <v>50000</v>
          </cell>
          <cell r="D29">
            <v>10</v>
          </cell>
          <cell r="E29">
            <v>25000</v>
          </cell>
        </row>
        <row r="30">
          <cell r="B30">
            <v>100</v>
          </cell>
          <cell r="C30">
            <v>100000</v>
          </cell>
          <cell r="D30">
            <v>100</v>
          </cell>
          <cell r="E30">
            <v>50000</v>
          </cell>
        </row>
        <row r="31">
          <cell r="B31">
            <v>250</v>
          </cell>
          <cell r="C31">
            <v>120000</v>
          </cell>
          <cell r="D31">
            <v>250</v>
          </cell>
          <cell r="E31">
            <v>50000</v>
          </cell>
        </row>
        <row r="32">
          <cell r="B32">
            <v>500</v>
          </cell>
          <cell r="C32">
            <v>150000</v>
          </cell>
          <cell r="D32">
            <v>500</v>
          </cell>
          <cell r="E32">
            <v>50000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Sheet"/>
      <sheetName val="Landscape Cover"/>
      <sheetName val="Disclaimer"/>
      <sheetName val="Table of Contents"/>
      <sheetName val="Executive Summary"/>
      <sheetName val="cost for all plans"/>
      <sheetName val="EE contrib"/>
      <sheetName val="med mktg"/>
      <sheetName val="Ranking From Scorecard"/>
      <sheetName val="bx &amp; hmsa"/>
      <sheetName val="bx hmo"/>
      <sheetName val="ppo cost"/>
      <sheetName val="bx sl"/>
      <sheetName val="PPO Claims"/>
      <sheetName val=" PPO Med"/>
      <sheetName val="PPO Rx"/>
      <sheetName val="PPO Large Claims"/>
      <sheetName val="PPO UW"/>
      <sheetName val="HMO Claims"/>
      <sheetName val="HMO Large Claims"/>
      <sheetName val="HMO Med"/>
      <sheetName val="HMO Rx"/>
      <sheetName val="HMO UW"/>
      <sheetName val="HMSA"/>
      <sheetName val="HMSA HMO"/>
      <sheetName val="HMSA PPO"/>
      <sheetName val="Scorecard"/>
      <sheetName val="Net Disc"/>
      <sheetName val="Net Disr"/>
      <sheetName val="Perf Guar"/>
      <sheetName val="Compare GBS"/>
      <sheetName val="aetna si-fi"/>
      <sheetName val="aetna si si"/>
      <sheetName val="BS"/>
      <sheetName val="BS - Flex"/>
      <sheetName val="cigna "/>
      <sheetName val="gw (2)"/>
      <sheetName val="BC HMO Ben "/>
      <sheetName val="PPO Ben CA"/>
      <sheetName val="PPO Ben OOS"/>
      <sheetName val="Aet HMO Dev"/>
      <sheetName val="Aet HMO Select Dev"/>
      <sheetName val="Aet PPO Dev"/>
      <sheetName val="BS HMO Dev"/>
      <sheetName val="BS PPO Dev"/>
      <sheetName val="PPO Dental"/>
      <sheetName val="MetLife"/>
      <sheetName val="Dental"/>
      <sheetName val="DMO Benes"/>
      <sheetName val="DPO Benes"/>
      <sheetName val="Spectera"/>
      <sheetName val="Portrait Cover"/>
      <sheetName val="Discussion Items"/>
      <sheetName val="Agg. Rpt. 2007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GWL Renewal Analysis"/>
      <sheetName val="GWL Renewal Anal. Dental"/>
      <sheetName val="Current Claim Detail"/>
      <sheetName val="Current Claim Detail dental"/>
      <sheetName val="Current Yr's Large Claims"/>
      <sheetName val="rates"/>
      <sheetName val="Term rates"/>
      <sheetName val="99 Reserves"/>
      <sheetName val="99 Terminal"/>
      <sheetName val="Scorecard"/>
      <sheetName val="GWL_Renewal_Analysis"/>
      <sheetName val="GWL_Renewal_Anal__Dental"/>
      <sheetName val="Current_Claim_Detail"/>
      <sheetName val="Current_Claim_Detail_dental"/>
      <sheetName val="Current_Yr's_Large_Claims"/>
      <sheetName val="Term_rates"/>
      <sheetName val="99_Reserves"/>
      <sheetName val="99_Terminal"/>
      <sheetName val="Input - Items|Factor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PageCoreMedical"/>
      <sheetName val="Disclaimer"/>
      <sheetName val="Table of Contents"/>
      <sheetName val="ReportCriteria"/>
      <sheetName val="ColumnsMap"/>
      <sheetName val="Gender-Relat By Product"/>
      <sheetName val="Fncl Claims Sum By Product"/>
      <sheetName val="Util and Exp Summary (HMO)"/>
      <sheetName val="Util and Exp Summary (QPOS)"/>
      <sheetName val="1.3.2.0"/>
      <sheetName val="1.3.2.1"/>
      <sheetName val="1.3.2.2"/>
      <sheetName val="1.3.2.3"/>
      <sheetName val="Util and Expense Summary (All)"/>
      <sheetName val="Sub Gender by Age (HMO)"/>
      <sheetName val="Mem Gender by Age (HMO)"/>
      <sheetName val="Sub by Contract Type (HMO)"/>
      <sheetName val="Financial Summary (HMO)"/>
      <sheetName val="Exp Summary-Cap (HMO)"/>
      <sheetName val="Exp Summary-Claims (HMO)"/>
      <sheetName val="Top 25 Claimants-Current (HMO)"/>
      <sheetName val="Top 25 Claimants-Prior (HMO)"/>
      <sheetName val="Top 25 Facilities (HMO)"/>
      <sheetName val="Dist of Benefits by Prov (HMO)"/>
      <sheetName val="IP Acute (HMO)"/>
      <sheetName val="4.2.0.1"/>
      <sheetName val="Outpatient Facility Util (HMO)"/>
      <sheetName val="Prof Svcs Util-Claims (HMO)"/>
      <sheetName val="Prof Svcs Util Cap (HMO)"/>
      <sheetName val="Laboratory and Radiology (HMO)"/>
      <sheetName val="Health Mgmnt Services (HMO)"/>
      <sheetName val="Sub Gender by Age (QPOS)"/>
      <sheetName val="Mem Gender by Age (QPOS)"/>
      <sheetName val="Sub by Contract Type (QPOS)"/>
      <sheetName val="Financial Summary (QPOS)"/>
      <sheetName val="Exp Summary-Cap (QPOS)"/>
      <sheetName val="Exp Summary-Claims (QPOS)"/>
      <sheetName val="Exp Summary-Claims (QPOS-P)"/>
      <sheetName val="Exp Summary-Claims (QPOS-N)"/>
      <sheetName val="Top 25 Claimants-Current (QPOS)"/>
      <sheetName val="Top 25 Claimants-Prior (QPOS)"/>
      <sheetName val="Top 25 Facilities (QPOS)"/>
      <sheetName val="Top 25 Facilities (QPOS-P)"/>
      <sheetName val="Top 25 Facilities (QPOS-N)"/>
      <sheetName val="Dist of Benefits by Prov (QPOS)"/>
      <sheetName val="IP Acute (QPOS)"/>
      <sheetName val="4.2.1.1"/>
      <sheetName val="Outpatient Facility Util (QPOS)"/>
      <sheetName val="Prof Svcs Util-Claims (QPOS)"/>
      <sheetName val="Prof Svcs Util-Claims (QPOS P)"/>
      <sheetName val="Prof Svcs Util-Claims (QPOS N)"/>
      <sheetName val="Prof Svcs Util-Cap (QPOS)"/>
      <sheetName val="Laboratory and Radiology (QPOS)"/>
      <sheetName val="Health Mgmnt Services (QPOS)"/>
      <sheetName val="2.1.2.0"/>
      <sheetName val="2.2.2.0"/>
      <sheetName val="2.3.2.0"/>
      <sheetName val="3.1.2.0"/>
      <sheetName val="3.2.2.0"/>
      <sheetName val="3.3.2.0"/>
      <sheetName val="3.3.2.1"/>
      <sheetName val="3.3.2.2"/>
      <sheetName val="3.3.2.3"/>
      <sheetName val="3.4.2.0"/>
      <sheetName val="3.4.2.1"/>
      <sheetName val="3.5.2.0"/>
      <sheetName val="4.1.2.0"/>
      <sheetName val="4.2.2.0"/>
      <sheetName val="4.2.2.1"/>
      <sheetName val="4.3.2.0"/>
      <sheetName val="4.4.2.0"/>
      <sheetName val="4.4.2.1"/>
      <sheetName val="4.4.2.2"/>
      <sheetName val="4.4.2.3"/>
      <sheetName val="4.5.2.0"/>
      <sheetName val="4.6.2.0"/>
      <sheetName val="4.7.2.0"/>
      <sheetName val="KPIC CALC"/>
      <sheetName val="Table_of_Contents"/>
      <sheetName val="Gender-Relat_By_Product"/>
      <sheetName val="Fncl_Claims_Sum_By_Product"/>
      <sheetName val="Util_and_Exp_Summary_(HMO)"/>
      <sheetName val="Util_and_Exp_Summary_(QPOS)"/>
      <sheetName val="1_3_2_0"/>
      <sheetName val="1_3_2_1"/>
      <sheetName val="1_3_2_2"/>
      <sheetName val="1_3_2_3"/>
      <sheetName val="Util_and_Expense_Summary_(All)"/>
      <sheetName val="Sub_Gender_by_Age_(HMO)"/>
      <sheetName val="Mem_Gender_by_Age_(HMO)"/>
      <sheetName val="Sub_by_Contract_Type_(HMO)"/>
      <sheetName val="Financial_Summary_(HMO)"/>
      <sheetName val="Exp_Summary-Cap_(HMO)"/>
      <sheetName val="Exp_Summary-Claims_(HMO)"/>
      <sheetName val="Top_25_Claimants-Current_(HMO)"/>
      <sheetName val="Top_25_Claimants-Prior_(HMO)"/>
      <sheetName val="Top_25_Facilities_(HMO)"/>
      <sheetName val="Dist_of_Benefits_by_Prov_(HMO)"/>
      <sheetName val="IP_Acute_(HMO)"/>
      <sheetName val="4_2_0_1"/>
      <sheetName val="Outpatient_Facility_Util_(HMO)"/>
      <sheetName val="Prof_Svcs_Util-Claims_(HMO)"/>
      <sheetName val="Prof_Svcs_Util_Cap_(HMO)"/>
      <sheetName val="Laboratory_and_Radiology_(HMO)"/>
      <sheetName val="Health_Mgmnt_Services_(HMO)"/>
      <sheetName val="Sub_Gender_by_Age_(QPOS)"/>
      <sheetName val="Mem_Gender_by_Age_(QPOS)"/>
      <sheetName val="Sub_by_Contract_Type_(QPOS)"/>
      <sheetName val="Financial_Summary_(QPOS)"/>
      <sheetName val="Exp_Summary-Cap_(QPOS)"/>
      <sheetName val="Exp_Summary-Claims_(QPOS)"/>
      <sheetName val="Exp_Summary-Claims_(QPOS-P)"/>
      <sheetName val="Exp_Summary-Claims_(QPOS-N)"/>
      <sheetName val="Top_25_Claimants-Current_(QPOS)"/>
      <sheetName val="Top_25_Claimants-Prior_(QPOS)"/>
      <sheetName val="Top_25_Facilities_(QPOS)"/>
      <sheetName val="Top_25_Facilities_(QPOS-P)"/>
      <sheetName val="Top_25_Facilities_(QPOS-N)"/>
      <sheetName val="Dist_of_Benefits_by_Prov_(QPOS)"/>
      <sheetName val="IP_Acute_(QPOS)"/>
      <sheetName val="4_2_1_1"/>
      <sheetName val="Outpatient_Facility_Util_(QPOS)"/>
      <sheetName val="Prof_Svcs_Util-Claims_(QPOS)"/>
      <sheetName val="Prof_Svcs_Util-Claims_(QPOS_P)"/>
      <sheetName val="Prof_Svcs_Util-Claims_(QPOS_N)"/>
      <sheetName val="Prof_Svcs_Util-Cap_(QPOS)"/>
      <sheetName val="Laboratory_and_Radiology_(QPOS)"/>
      <sheetName val="Health_Mgmnt_Services_(QPOS)"/>
      <sheetName val="2_1_2_0"/>
      <sheetName val="2_2_2_0"/>
      <sheetName val="2_3_2_0"/>
      <sheetName val="3_1_2_0"/>
      <sheetName val="3_2_2_0"/>
      <sheetName val="3_3_2_0"/>
      <sheetName val="3_3_2_1"/>
      <sheetName val="3_3_2_2"/>
      <sheetName val="3_3_2_3"/>
      <sheetName val="3_4_2_0"/>
      <sheetName val="3_4_2_1"/>
      <sheetName val="3_5_2_0"/>
      <sheetName val="4_1_2_0"/>
      <sheetName val="4_2_2_0"/>
      <sheetName val="4_2_2_1"/>
      <sheetName val="4_3_2_0"/>
      <sheetName val="4_4_2_0"/>
      <sheetName val="4_4_2_1"/>
      <sheetName val="4_4_2_2"/>
      <sheetName val="4_4_2_3"/>
      <sheetName val="4_5_2_0"/>
      <sheetName val="4_6_2_0"/>
      <sheetName val="4_7_2_0"/>
      <sheetName val="KPIC_CAL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wnload"/>
      <sheetName val="Hi-Lo"/>
      <sheetName val="DHMO"/>
      <sheetName val="Output"/>
      <sheetName val="Benefit Summary"/>
      <sheetName val="Underwriting Controls"/>
      <sheetName val="Calculations"/>
      <sheetName val="Option I"/>
      <sheetName val="Option II"/>
      <sheetName val="Prospect Assumptions"/>
      <sheetName val="Prospect"/>
      <sheetName val="Renewal Assumptions"/>
      <sheetName val="General Input"/>
      <sheetName val="KPSA Output"/>
      <sheetName val="KPSA Benefit Summary"/>
      <sheetName val="HN-KP Detail"/>
      <sheetName val="HN-KP Presentation"/>
      <sheetName val="KPSA Option"/>
      <sheetName val="Sold Quote Reports"/>
      <sheetName val="Plans"/>
      <sheetName val="SBP PLANS"/>
      <sheetName val="CRA"/>
      <sheetName val="Current"/>
      <sheetName val="KPIC CALC"/>
      <sheetName val="KPIC"/>
      <sheetName val="Reports"/>
      <sheetName val="Broker Calc"/>
      <sheetName val="Broker Commission"/>
      <sheetName val="BA Detail"/>
      <sheetName val="Anniversary Date Change"/>
      <sheetName val="BA Presentation"/>
      <sheetName val="Rate Ratio"/>
      <sheetName val="Rate Structure"/>
      <sheetName val="Introduction"/>
      <sheetName val="Division"/>
      <sheetName val="ColumnsMap"/>
      <sheetName val="Gender-Relat By Product"/>
      <sheetName val="Fncl Claims Sum By Product"/>
      <sheetName val="Util and Exp Summary (QPOS)"/>
      <sheetName val="1.3.2.0"/>
      <sheetName val="1.3.2.1"/>
      <sheetName val="1.3.2.2"/>
      <sheetName val="1.3.2.3"/>
      <sheetName val="Util and Expense Summary (All)"/>
      <sheetName val="Sub Gender by Age (HMO)"/>
      <sheetName val="Sub Gender by Age (QPOS)"/>
      <sheetName val="2.1.2.0"/>
      <sheetName val="Mem Gender by Age (HMO)"/>
      <sheetName val="Mem Gender by Age (QPOS)"/>
      <sheetName val="2.2.2.0"/>
      <sheetName val="Sub by Contract Type (HMO)"/>
      <sheetName val="Sub by Contract Type (QPOS)"/>
      <sheetName val="2.3.2.0"/>
      <sheetName val="Financial Summary (HMO)"/>
      <sheetName val="Financial Summary (QPOS)"/>
      <sheetName val="3.1.2.0"/>
      <sheetName val="Exp Summary-Cap (HMO)"/>
      <sheetName val="Exp Summary-Cap (QPOS)"/>
      <sheetName val="3.2.2.0"/>
      <sheetName val="Exp Summary-Claims (HMO)"/>
      <sheetName val="Exp Summary-Claims (QPOS)"/>
      <sheetName val="Exp Summary-Claims (QPOS-P)"/>
      <sheetName val="Exp Summary-Claims (QPOS-N)"/>
      <sheetName val="3.3.2.0"/>
      <sheetName val="3.3.2.1"/>
      <sheetName val="3.3.2.2"/>
      <sheetName val="3.3.2.3"/>
      <sheetName val="Top 25 Claimants-Current (HMO)"/>
      <sheetName val="Top 25 Claimants-Prior (HMO)"/>
      <sheetName val="Top 25 Claimants-Current (QPOS)"/>
      <sheetName val="Top 25 Claimants-Prior (QPOS)"/>
      <sheetName val="3.4.2.0"/>
      <sheetName val="3.4.2.1"/>
      <sheetName val="Top 25 Facilities (HMO)"/>
      <sheetName val="Top 25 Facilities (QPOS)"/>
      <sheetName val="Top 25 Facilities (QPOS-P)"/>
      <sheetName val="Top 25 Facilities (QPOS-N)"/>
      <sheetName val="3.5.2.0"/>
      <sheetName val="Dist of Benefits by Prov (HMO)"/>
      <sheetName val="Dist of Benefits by Prov (QPOS)"/>
      <sheetName val="4.1.2.0"/>
      <sheetName val="IP Acute (HMO)"/>
      <sheetName val="4.2.0.1"/>
      <sheetName val="IP Acute (QPOS)"/>
      <sheetName val="4.2.1.1"/>
      <sheetName val="4.2.2.0"/>
      <sheetName val="4.2.2.1"/>
      <sheetName val="Outpatient Facility Util (HMO)"/>
      <sheetName val="Outpatient Facility Util (QPOS)"/>
      <sheetName val="4.3.2.0"/>
      <sheetName val="Prof Svcs Util-Claims (HMO)"/>
      <sheetName val="Prof Svcs Util-Claims (QPOS)"/>
      <sheetName val="Prof Svcs Util-Claims (QPOS P)"/>
      <sheetName val="Prof Svcs Util-Claims (QPOS N)"/>
      <sheetName val="4.4.2.0"/>
      <sheetName val="4.4.2.1"/>
      <sheetName val="4.4.2.2"/>
      <sheetName val="4.4.2.3"/>
      <sheetName val="Prof Svcs Util Cap (HMO)"/>
      <sheetName val="Prof Svcs Util-Cap (QPOS)"/>
      <sheetName val="4.5.2.0"/>
      <sheetName val="Laboratory and Radiology (HMO)"/>
      <sheetName val="Laboratory and Radiology (QPOS)"/>
      <sheetName val="4.6.2.0"/>
      <sheetName val="Health Mgmnt Services (HMO)"/>
      <sheetName val="Health Mgmnt Services (QPOS)"/>
      <sheetName val="4.7.2.0"/>
      <sheetName val="Benefit_Summary"/>
      <sheetName val="Underwriting_Controls"/>
      <sheetName val="Option_I"/>
      <sheetName val="Option_II"/>
      <sheetName val="Prospect_Assumptions"/>
      <sheetName val="Renewal_Assumptions"/>
      <sheetName val="General_Input"/>
      <sheetName val="KPSA_Output"/>
      <sheetName val="KPSA_Benefit_Summary"/>
      <sheetName val="HN-KP_Detail"/>
      <sheetName val="HN-KP_Presentation"/>
      <sheetName val="KPSA_Option"/>
      <sheetName val="Sold_Quote_Reports"/>
      <sheetName val="SBP_PLANS"/>
      <sheetName val="KPIC_CALC"/>
      <sheetName val="Broker_Calc"/>
      <sheetName val="Broker_Commission"/>
      <sheetName val="BA_Detail"/>
      <sheetName val="Anniversary_Date_Change"/>
      <sheetName val="BA_Presentation"/>
      <sheetName val="Rate_Ratio"/>
      <sheetName val="Rate_Structure"/>
      <sheetName val="Gender-Relat_By_Product"/>
      <sheetName val="Fncl_Claims_Sum_By_Product"/>
      <sheetName val="Util_and_Exp_Summary_(QPOS)"/>
      <sheetName val="1_3_2_0"/>
      <sheetName val="1_3_2_1"/>
      <sheetName val="1_3_2_2"/>
      <sheetName val="1_3_2_3"/>
      <sheetName val="Util_and_Expense_Summary_(All)"/>
      <sheetName val="Sub_Gender_by_Age_(HMO)"/>
      <sheetName val="Sub_Gender_by_Age_(QPOS)"/>
      <sheetName val="2_1_2_0"/>
      <sheetName val="Mem_Gender_by_Age_(HMO)"/>
      <sheetName val="Mem_Gender_by_Age_(QPOS)"/>
      <sheetName val="2_2_2_0"/>
      <sheetName val="Sub_by_Contract_Type_(HMO)"/>
      <sheetName val="Sub_by_Contract_Type_(QPOS)"/>
      <sheetName val="2_3_2_0"/>
      <sheetName val="Financial_Summary_(HMO)"/>
      <sheetName val="Financial_Summary_(QPOS)"/>
      <sheetName val="3_1_2_0"/>
      <sheetName val="Exp_Summary-Cap_(HMO)"/>
      <sheetName val="Exp_Summary-Cap_(QPOS)"/>
      <sheetName val="3_2_2_0"/>
      <sheetName val="Exp_Summary-Claims_(HMO)"/>
      <sheetName val="Exp_Summary-Claims_(QPOS)"/>
      <sheetName val="Exp_Summary-Claims_(QPOS-P)"/>
      <sheetName val="Exp_Summary-Claims_(QPOS-N)"/>
      <sheetName val="3_3_2_0"/>
      <sheetName val="3_3_2_1"/>
      <sheetName val="3_3_2_2"/>
      <sheetName val="3_3_2_3"/>
      <sheetName val="Top_25_Claimants-Current_(HMO)"/>
      <sheetName val="Top_25_Claimants-Prior_(HMO)"/>
      <sheetName val="Top_25_Claimants-Current_(QPOS)"/>
      <sheetName val="Top_25_Claimants-Prior_(QPOS)"/>
      <sheetName val="3_4_2_0"/>
      <sheetName val="3_4_2_1"/>
      <sheetName val="Top_25_Facilities_(HMO)"/>
      <sheetName val="Top_25_Facilities_(QPOS)"/>
      <sheetName val="Top_25_Facilities_(QPOS-P)"/>
      <sheetName val="Top_25_Facilities_(QPOS-N)"/>
      <sheetName val="3_5_2_0"/>
      <sheetName val="Dist_of_Benefits_by_Prov_(HMO)"/>
      <sheetName val="Dist_of_Benefits_by_Prov_(QPOS)"/>
      <sheetName val="4_1_2_0"/>
      <sheetName val="IP_Acute_(HMO)"/>
      <sheetName val="4_2_0_1"/>
      <sheetName val="IP_Acute_(QPOS)"/>
      <sheetName val="4_2_1_1"/>
      <sheetName val="4_2_2_0"/>
      <sheetName val="4_2_2_1"/>
      <sheetName val="Outpatient_Facility_Util_(HMO)"/>
      <sheetName val="Outpatient_Facility_Util_(QPOS)"/>
      <sheetName val="4_3_2_0"/>
      <sheetName val="Prof_Svcs_Util-Claims_(HMO)"/>
      <sheetName val="Prof_Svcs_Util-Claims_(QPOS)"/>
      <sheetName val="Prof_Svcs_Util-Claims_(QPOS_P)"/>
      <sheetName val="Prof_Svcs_Util-Claims_(QPOS_N)"/>
      <sheetName val="4_4_2_0"/>
      <sheetName val="4_4_2_1"/>
      <sheetName val="4_4_2_2"/>
      <sheetName val="4_4_2_3"/>
      <sheetName val="Prof_Svcs_Util_Cap_(HMO)"/>
      <sheetName val="Prof_Svcs_Util-Cap_(QPOS)"/>
      <sheetName val="4_5_2_0"/>
      <sheetName val="Laboratory_and_Radiology_(HMO)"/>
      <sheetName val="Laboratory_and_Radiology_(QPOS)"/>
      <sheetName val="4_6_2_0"/>
      <sheetName val="Health_Mgmnt_Services_(HMO)"/>
      <sheetName val="Health_Mgmnt_Services_(QPOS)"/>
      <sheetName val="4_7_2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19">
          <cell r="A119" t="b">
            <v>1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on changes"/>
      <sheetName val="Basic Info INPUT"/>
      <sheetName val="Admin Fee INPUT"/>
      <sheetName val="Experience Input (Current)"/>
      <sheetName val="Experience Input (Prior)"/>
      <sheetName val="Aggregate Analysis"/>
      <sheetName val="Flex Exhibit"/>
      <sheetName val="Ghost Rates"/>
      <sheetName val="Renewal Output"/>
      <sheetName val="UW Approval Form"/>
      <sheetName val="Assumptions"/>
      <sheetName val="Performance Guarantees"/>
      <sheetName val="ASL Pricing"/>
      <sheetName val="Terminal Exhibit"/>
      <sheetName val="COBRA &lt;5,000"/>
      <sheetName val="COBRA 5,000+"/>
      <sheetName val="FSA Exhibit"/>
      <sheetName val="Case Specific Info"/>
      <sheetName val="Tabl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">
          <cell r="V2">
            <v>1</v>
          </cell>
          <cell r="W2" t="str">
            <v>NONE</v>
          </cell>
        </row>
        <row r="3">
          <cell r="V3">
            <v>2</v>
          </cell>
          <cell r="W3" t="str">
            <v>FULL</v>
          </cell>
        </row>
        <row r="4">
          <cell r="V4">
            <v>3</v>
          </cell>
          <cell r="W4" t="str">
            <v>Access + UR only</v>
          </cell>
          <cell r="AI4">
            <v>37621</v>
          </cell>
          <cell r="AJ4">
            <v>37711</v>
          </cell>
          <cell r="AK4">
            <v>37802</v>
          </cell>
          <cell r="AL4">
            <v>37894</v>
          </cell>
          <cell r="AM4">
            <v>37986</v>
          </cell>
          <cell r="AN4">
            <v>38077</v>
          </cell>
          <cell r="AO4">
            <v>38168</v>
          </cell>
          <cell r="AP4">
            <v>38260</v>
          </cell>
          <cell r="AQ4">
            <v>38352</v>
          </cell>
        </row>
        <row r="5">
          <cell r="AH5" t="str">
            <v>UBH_FULL</v>
          </cell>
          <cell r="AI5">
            <v>3.7</v>
          </cell>
          <cell r="AJ5">
            <v>3.75</v>
          </cell>
          <cell r="AK5">
            <v>3.79</v>
          </cell>
          <cell r="AL5">
            <v>3.8387500000000006</v>
          </cell>
          <cell r="AM5">
            <v>3.89</v>
          </cell>
          <cell r="AN5">
            <v>3.94</v>
          </cell>
          <cell r="AO5">
            <v>3.99</v>
          </cell>
          <cell r="AP5">
            <v>4.0358750000000008</v>
          </cell>
          <cell r="AQ5">
            <v>4.08</v>
          </cell>
        </row>
        <row r="6">
          <cell r="AH6" t="str">
            <v>UBH_ACCESS</v>
          </cell>
          <cell r="AI6">
            <v>1.73</v>
          </cell>
          <cell r="AJ6">
            <v>1.75</v>
          </cell>
          <cell r="AK6">
            <v>1.77</v>
          </cell>
          <cell r="AL6">
            <v>1.7948750000000002</v>
          </cell>
          <cell r="AM6">
            <v>1.82</v>
          </cell>
          <cell r="AN6">
            <v>1.84</v>
          </cell>
          <cell r="AO6">
            <v>1.87</v>
          </cell>
          <cell r="AP6">
            <v>1.8882500000000002</v>
          </cell>
          <cell r="AQ6">
            <v>1.91</v>
          </cell>
        </row>
        <row r="7">
          <cell r="AH7" t="str">
            <v>Optum</v>
          </cell>
          <cell r="AI7">
            <v>1.96</v>
          </cell>
          <cell r="AJ7">
            <v>1.98</v>
          </cell>
          <cell r="AK7">
            <v>2.0099999999999998</v>
          </cell>
          <cell r="AL7">
            <v>2.0335000000000001</v>
          </cell>
          <cell r="AM7">
            <v>2.06</v>
          </cell>
          <cell r="AN7">
            <v>2.09</v>
          </cell>
          <cell r="AO7">
            <v>2.11</v>
          </cell>
          <cell r="AP7">
            <v>2.1372500000000003</v>
          </cell>
          <cell r="AQ7">
            <v>2.16</v>
          </cell>
        </row>
        <row r="8">
          <cell r="AH8" t="str">
            <v>Nurseline</v>
          </cell>
          <cell r="AI8">
            <v>0.9</v>
          </cell>
          <cell r="AJ8">
            <v>0.91</v>
          </cell>
          <cell r="AK8">
            <v>0.92</v>
          </cell>
          <cell r="AL8">
            <v>0.93375000000000008</v>
          </cell>
          <cell r="AM8">
            <v>0.95</v>
          </cell>
          <cell r="AN8">
            <v>0.96</v>
          </cell>
          <cell r="AO8">
            <v>0.97</v>
          </cell>
          <cell r="AP8">
            <v>0.98562500000000008</v>
          </cell>
          <cell r="AQ8">
            <v>1</v>
          </cell>
        </row>
        <row r="9">
          <cell r="Y9">
            <v>1</v>
          </cell>
        </row>
        <row r="10">
          <cell r="Y10">
            <v>2</v>
          </cell>
        </row>
        <row r="18">
          <cell r="Y18" t="str">
            <v>EPO</v>
          </cell>
          <cell r="Z18">
            <v>0.15</v>
          </cell>
          <cell r="AC18" t="str">
            <v>EPO</v>
          </cell>
          <cell r="AD18" t="str">
            <v>EPO/POS</v>
          </cell>
          <cell r="AE18">
            <v>0</v>
          </cell>
        </row>
        <row r="19">
          <cell r="Y19" t="str">
            <v>MED</v>
          </cell>
          <cell r="Z19">
            <v>0.18</v>
          </cell>
          <cell r="AC19" t="str">
            <v>MIN</v>
          </cell>
          <cell r="AD19" t="str">
            <v>MIN</v>
          </cell>
          <cell r="AE19">
            <v>0</v>
          </cell>
        </row>
        <row r="20">
          <cell r="Y20" t="str">
            <v>MIN</v>
          </cell>
          <cell r="Z20">
            <v>0.18</v>
          </cell>
          <cell r="AC20" t="str">
            <v>POS</v>
          </cell>
          <cell r="AD20" t="str">
            <v>MIN</v>
          </cell>
          <cell r="AE20">
            <v>0</v>
          </cell>
        </row>
        <row r="21">
          <cell r="Y21" t="str">
            <v>N/A</v>
          </cell>
          <cell r="Z21">
            <v>0</v>
          </cell>
          <cell r="AC21" t="str">
            <v>PPO</v>
          </cell>
          <cell r="AD21" t="str">
            <v>PPO</v>
          </cell>
          <cell r="AE21">
            <v>39.820000000000007</v>
          </cell>
        </row>
        <row r="22">
          <cell r="Y22" t="str">
            <v>POS</v>
          </cell>
          <cell r="Z22">
            <v>0.15</v>
          </cell>
        </row>
        <row r="23">
          <cell r="Y23" t="str">
            <v>PPO</v>
          </cell>
          <cell r="Z23">
            <v>0.155</v>
          </cell>
        </row>
        <row r="29">
          <cell r="I29">
            <v>2</v>
          </cell>
        </row>
        <row r="30">
          <cell r="I30">
            <v>3</v>
          </cell>
        </row>
        <row r="31">
          <cell r="I31">
            <v>3</v>
          </cell>
        </row>
        <row r="36">
          <cell r="AA36">
            <v>1</v>
          </cell>
        </row>
        <row r="41">
          <cell r="AH41" t="str">
            <v>EPO/POS</v>
          </cell>
          <cell r="AI41" t="str">
            <v>MIN</v>
          </cell>
          <cell r="AJ41" t="str">
            <v>N/A</v>
          </cell>
          <cell r="AK41" t="str">
            <v>PPO</v>
          </cell>
        </row>
        <row r="42">
          <cell r="AH42">
            <v>0</v>
          </cell>
          <cell r="AI42">
            <v>0</v>
          </cell>
          <cell r="AJ42">
            <v>0</v>
          </cell>
          <cell r="AK42">
            <v>735</v>
          </cell>
        </row>
        <row r="43">
          <cell r="AH43">
            <v>0</v>
          </cell>
          <cell r="AI43">
            <v>0</v>
          </cell>
          <cell r="AJ43">
            <v>0</v>
          </cell>
          <cell r="AK43">
            <v>93</v>
          </cell>
        </row>
        <row r="44">
          <cell r="AH44">
            <v>0</v>
          </cell>
          <cell r="AI44">
            <v>0</v>
          </cell>
          <cell r="AJ44">
            <v>0</v>
          </cell>
          <cell r="AK44">
            <v>0</v>
          </cell>
        </row>
        <row r="45">
          <cell r="AH45">
            <v>0</v>
          </cell>
          <cell r="AI45">
            <v>0</v>
          </cell>
          <cell r="AJ45">
            <v>0</v>
          </cell>
          <cell r="AK45">
            <v>0</v>
          </cell>
        </row>
        <row r="46">
          <cell r="AH46">
            <v>0</v>
          </cell>
          <cell r="AI46">
            <v>0</v>
          </cell>
          <cell r="AJ46">
            <v>0</v>
          </cell>
          <cell r="AK46">
            <v>828</v>
          </cell>
        </row>
        <row r="71">
          <cell r="AD71">
            <v>1</v>
          </cell>
          <cell r="AE71" t="str">
            <v>YES</v>
          </cell>
        </row>
        <row r="72">
          <cell r="AE72" t="str">
            <v>NO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5"/>
      <sheetName val="Sheet3"/>
      <sheetName val="05 2005"/>
      <sheetName val="Sheet2"/>
      <sheetName val="Demographics"/>
      <sheetName val="Cost Projection"/>
      <sheetName val="Services 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 PPO SUMMARY"/>
      <sheetName val="Detail"/>
      <sheetName val="05 2005"/>
      <sheetName val="SI_PPO_SUMMARY"/>
      <sheetName val="05_2005"/>
      <sheetName val="VSP"/>
      <sheetName val="Sheet1"/>
      <sheetName val="Graphing Source"/>
      <sheetName val="INPUT"/>
      <sheetName val="-"/>
      <sheetName val="hidfac"/>
      <sheetName val="Data"/>
      <sheetName val="Graphing_Source"/>
      <sheetName val="Rates"/>
      <sheetName val="Pooling"/>
      <sheetName val="Medical Cost Comparison (FI)"/>
      <sheetName val="Defaults"/>
      <sheetName val="NYLG CLASSIC_ACCESS SOC 1.2005"/>
      <sheetName val="Sheet2"/>
      <sheetName val="ASO Fees"/>
      <sheetName val="Census"/>
      <sheetName val="Humana"/>
      <sheetName val="WS"/>
      <sheetName val="INFO"/>
      <sheetName val="Inputs"/>
      <sheetName val="NEWVAR"/>
      <sheetName val="Values"/>
      <sheetName val="Main"/>
      <sheetName val="Publishable Menu"/>
      <sheetName val="HP Detail"/>
      <sheetName val="Clien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QA Census"/>
      <sheetName val="Input - Census|Rates"/>
      <sheetName val="Input - Items|Factors"/>
      <sheetName val="HMO Experience"/>
      <sheetName val="QPOS|USAccess Experience"/>
      <sheetName val="Traditional Experience"/>
      <sheetName val="HealthFund Experience"/>
      <sheetName val="HMO Renewal"/>
      <sheetName val="QPOS|USAccess Renewal"/>
      <sheetName val="Traditional Renewal"/>
      <sheetName val="HealthFund Renewal"/>
      <sheetName val="Premium Rate Exhibit"/>
      <sheetName val="Expense Scale"/>
      <sheetName val="Exp Rate Basis"/>
      <sheetName val="LCAF "/>
      <sheetName val="Credibility"/>
      <sheetName val="Trend "/>
      <sheetName val="HMO Tax Chart"/>
      <sheetName val="Current Premium Blending"/>
      <sheetName val="MR Blending"/>
      <sheetName val="Commissions"/>
      <sheetName val="Drafts Issued"/>
      <sheetName val="Experience by location"/>
      <sheetName val="MCRs for Min Increases"/>
      <sheetName val="Plan Changes|Documentation"/>
      <sheetName val="Version"/>
      <sheetName val="Tables"/>
      <sheetName val="Inputs"/>
      <sheetName val="Detail"/>
      <sheetName val="USQA_Census"/>
      <sheetName val="Input_-_Census|Rates"/>
      <sheetName val="Input_-_Items|Factors"/>
      <sheetName val="HMO_Experience"/>
      <sheetName val="QPOS|USAccess_Experience"/>
      <sheetName val="Traditional_Experience"/>
      <sheetName val="HealthFund_Experience"/>
      <sheetName val="HMO_Renewal"/>
      <sheetName val="QPOS|USAccess_Renewal"/>
      <sheetName val="Traditional_Renewal"/>
      <sheetName val="HealthFund_Renewal"/>
      <sheetName val="Premium_Rate_Exhibit"/>
      <sheetName val="Expense_Scale"/>
      <sheetName val="Exp_Rate_Basis"/>
      <sheetName val="LCAF_"/>
      <sheetName val="Trend_"/>
      <sheetName val="HMO_Tax_Chart"/>
      <sheetName val="Current_Premium_Blending"/>
      <sheetName val="MR_Blending"/>
      <sheetName val="Drafts_Issued"/>
      <sheetName val="Experience_by_location"/>
      <sheetName val="MCRs_for_Min_Increases"/>
      <sheetName val="Plan_Changes|Documentation"/>
    </sheetNames>
    <sheetDataSet>
      <sheetData sheetId="0" refreshError="1"/>
      <sheetData sheetId="1"/>
      <sheetData sheetId="2" refreshError="1">
        <row r="10">
          <cell r="F10">
            <v>37865</v>
          </cell>
        </row>
        <row r="11">
          <cell r="F11">
            <v>38230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PageCoreMedical"/>
      <sheetName val="Disclaimer"/>
      <sheetName val="Table of Contents"/>
      <sheetName val="ReportCriteria"/>
      <sheetName val="ColumnsMap"/>
      <sheetName val="Gender-Relat By Product"/>
      <sheetName val="1.2.0.0"/>
      <sheetName val="1.3.0.0"/>
      <sheetName val="1.4.0.0"/>
      <sheetName val="Sub Gender by Age (HMO)"/>
      <sheetName val="2.2.0.0"/>
      <sheetName val="2.3.0.0"/>
      <sheetName val="3.1.0.0"/>
      <sheetName val="3.2.0.0"/>
      <sheetName val="3.3.0.0"/>
      <sheetName val="3.4.0.0"/>
      <sheetName val="3.4.0.1"/>
      <sheetName val="3.5.0.0"/>
      <sheetName val="4.1.0.0"/>
      <sheetName val="4.2.0.0"/>
      <sheetName val="4.2.0.1"/>
      <sheetName val="4.3.0.0"/>
      <sheetName val="4.4.0.0"/>
      <sheetName val="4.5.0.0"/>
      <sheetName val="4.6.0.0"/>
      <sheetName val="Health Mgmnt Services (HMO)"/>
      <sheetName val="Sub Gender by Age (QPOS)"/>
      <sheetName val="2.2.1.0"/>
      <sheetName val="2.3.1.0"/>
      <sheetName val="3.1.1.0"/>
      <sheetName val="3.2.1.0"/>
      <sheetName val="3.3.1.0"/>
      <sheetName val="3.3.1.1"/>
      <sheetName val="3.3.1.2"/>
      <sheetName val="3.4.1.0"/>
      <sheetName val="3.4.1.1"/>
      <sheetName val="3.5.1.0"/>
      <sheetName val="3.5.1.1"/>
      <sheetName val="3.5.1.2"/>
      <sheetName val="4.1.1.0"/>
      <sheetName val="4.2.1.0"/>
      <sheetName val="4.2.1.1"/>
      <sheetName val="4.3.1.0"/>
      <sheetName val="4.4.1.0"/>
      <sheetName val="4.5.1.0"/>
      <sheetName val="4.6.1.0"/>
      <sheetName val="4.7.1.0"/>
      <sheetName val="Sub Gender by Age (USA)"/>
      <sheetName val="2.2.2.0"/>
      <sheetName val="2.3.2.0"/>
      <sheetName val="3.1.2.0"/>
      <sheetName val="3.2.2.0"/>
      <sheetName val="3.3.2.0"/>
      <sheetName val="3.4.2.0"/>
      <sheetName val="3.4.2.1"/>
      <sheetName val="3.5.2.0"/>
      <sheetName val="4.1.2.0"/>
      <sheetName val="4.2.2.0"/>
      <sheetName val="4.2.2.1"/>
      <sheetName val="4.3.2.0"/>
      <sheetName val="4.4.2.0"/>
      <sheetName val="4.5.2.0"/>
      <sheetName val="4.6.2.0"/>
      <sheetName val="4.7.2.0"/>
      <sheetName val="Table_of_Contents"/>
      <sheetName val="Gender-Relat_By_Product"/>
      <sheetName val="1_2_0_0"/>
      <sheetName val="1_3_0_0"/>
      <sheetName val="1_4_0_0"/>
      <sheetName val="Sub_Gender_by_Age_(HMO)"/>
      <sheetName val="2_2_0_0"/>
      <sheetName val="2_3_0_0"/>
      <sheetName val="3_1_0_0"/>
      <sheetName val="3_2_0_0"/>
      <sheetName val="3_3_0_0"/>
      <sheetName val="3_4_0_0"/>
      <sheetName val="3_4_0_1"/>
      <sheetName val="3_5_0_0"/>
      <sheetName val="4_1_0_0"/>
      <sheetName val="4_2_0_0"/>
      <sheetName val="4_2_0_1"/>
      <sheetName val="4_3_0_0"/>
      <sheetName val="4_4_0_0"/>
      <sheetName val="4_5_0_0"/>
      <sheetName val="4_6_0_0"/>
      <sheetName val="Health_Mgmnt_Services_(HMO)"/>
      <sheetName val="Sub_Gender_by_Age_(QPOS)"/>
      <sheetName val="2_2_1_0"/>
      <sheetName val="2_3_1_0"/>
      <sheetName val="3_1_1_0"/>
      <sheetName val="3_2_1_0"/>
      <sheetName val="3_3_1_0"/>
      <sheetName val="3_3_1_1"/>
      <sheetName val="3_3_1_2"/>
      <sheetName val="3_4_1_0"/>
      <sheetName val="3_4_1_1"/>
      <sheetName val="3_5_1_0"/>
      <sheetName val="3_5_1_1"/>
      <sheetName val="3_5_1_2"/>
      <sheetName val="4_1_1_0"/>
      <sheetName val="4_2_1_0"/>
      <sheetName val="4_2_1_1"/>
      <sheetName val="4_3_1_0"/>
      <sheetName val="4_4_1_0"/>
      <sheetName val="4_5_1_0"/>
      <sheetName val="4_6_1_0"/>
      <sheetName val="4_7_1_0"/>
      <sheetName val="Sub_Gender_by_Age_(USA)"/>
      <sheetName val="2_2_2_0"/>
      <sheetName val="2_3_2_0"/>
      <sheetName val="3_1_2_0"/>
      <sheetName val="3_2_2_0"/>
      <sheetName val="3_3_2_0"/>
      <sheetName val="3_4_2_0"/>
      <sheetName val="3_4_2_1"/>
      <sheetName val="3_5_2_0"/>
      <sheetName val="4_1_2_0"/>
      <sheetName val="4_2_2_0"/>
      <sheetName val="4_2_2_1"/>
      <sheetName val="4_3_2_0"/>
      <sheetName val="4_4_2_0"/>
      <sheetName val="4_5_2_0"/>
      <sheetName val="4_6_2_0"/>
      <sheetName val="4_7_2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inical Savings Summary"/>
      <sheetName val="Discount 90"/>
      <sheetName val="OTC"/>
      <sheetName val="Specialty"/>
      <sheetName val="Tab Split"/>
      <sheetName val="SSRI Therapeutic Switch"/>
      <sheetName val="Quantity Limits"/>
      <sheetName val="ARB Therapeutic Switch"/>
      <sheetName val="Tables"/>
      <sheetName val="BCI clinical data"/>
      <sheetName val="MRS"/>
      <sheetName val="BCI%20clinical%20data.xls"/>
    </sheetNames>
    <definedNames>
      <definedName name="Macro2"/>
      <definedName name="Macro8"/>
      <definedName name="NERT1"/>
      <definedName name="NERT2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A4" t="str">
            <v>Mail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PageCoreMedical"/>
      <sheetName val="Disclaimer"/>
      <sheetName val="Table of Contents"/>
      <sheetName val="ReportCriteria"/>
      <sheetName val="ColumnsMap"/>
      <sheetName val="Financial Overview - Desc"/>
      <sheetName val="Financial Overview"/>
      <sheetName val="Financial Claims Summary - Desc"/>
      <sheetName val="Financial Claims Summary"/>
      <sheetName val="Member Breakdown - Desc"/>
      <sheetName val="Member Breakdown"/>
      <sheetName val="Subscriber Breakdown - Desc"/>
      <sheetName val="Subscriber Breakdown"/>
      <sheetName val="Expense Summary (Cap) - Desc"/>
      <sheetName val="Expense Summary (Cap)"/>
      <sheetName val="Expense Summary-Claims - Desc"/>
      <sheetName val="Expense Summary-Claims"/>
      <sheetName val="Large Clmnts (Current) - Desc"/>
      <sheetName val="Large Clmnts (Current)"/>
      <sheetName val="Large Clmnts (Prior) - Desc"/>
      <sheetName val="Large Clmnts (Prior)"/>
      <sheetName val="Top 25 Facilities - Desc"/>
      <sheetName val="Top 25 Facilities"/>
      <sheetName val="Claims by Prov Type - Desc"/>
      <sheetName val="Claims by Prov Type"/>
      <sheetName val="Inpatient MDC (Claims) - Desc"/>
      <sheetName val="Inpatient MDC (Claims)"/>
      <sheetName val="Outpatient Fac (Claims) - Desc"/>
      <sheetName val="Outpatient Fac (Claims)"/>
      <sheetName val="Outpatient Fac (Cap) - Desc"/>
      <sheetName val="Outpatient Fac (Cap)"/>
      <sheetName val="Prof Svcs (Claims) - Desc"/>
      <sheetName val="Prof Svcs (Claims)"/>
      <sheetName val="Prof Svcs (Cap) - Desc"/>
      <sheetName val="Prof Svcs (Cap)"/>
      <sheetName val="Tables"/>
      <sheetName val="Manual"/>
      <sheetName val="Calculations"/>
      <sheetName val="MBU PMPM"/>
      <sheetName val="Table_of_Contents"/>
      <sheetName val="Financial_Overview_-_Desc"/>
      <sheetName val="Financial_Overview"/>
      <sheetName val="Financial_Claims_Summary_-_Desc"/>
      <sheetName val="Financial_Claims_Summary"/>
      <sheetName val="Member_Breakdown_-_Desc"/>
      <sheetName val="Member_Breakdown"/>
      <sheetName val="Subscriber_Breakdown_-_Desc"/>
      <sheetName val="Subscriber_Breakdown"/>
      <sheetName val="Expense_Summary_(Cap)_-_Desc"/>
      <sheetName val="Expense_Summary_(Cap)"/>
      <sheetName val="Expense_Summary-Claims_-_Desc"/>
      <sheetName val="Expense_Summary-Claims"/>
      <sheetName val="Large_Clmnts_(Current)_-_Desc"/>
      <sheetName val="Large_Clmnts_(Current)"/>
      <sheetName val="Large_Clmnts_(Prior)_-_Desc"/>
      <sheetName val="Large_Clmnts_(Prior)"/>
      <sheetName val="Top_25_Facilities_-_Desc"/>
      <sheetName val="Top_25_Facilities"/>
      <sheetName val="Claims_by_Prov_Type_-_Desc"/>
      <sheetName val="Claims_by_Prov_Type"/>
      <sheetName val="Inpatient_MDC_(Claims)_-_Desc"/>
      <sheetName val="Inpatient_MDC_(Claims)"/>
      <sheetName val="Outpatient_Fac_(Claims)_-_Desc"/>
      <sheetName val="Outpatient_Fac_(Claims)"/>
      <sheetName val="Outpatient_Fac_(Cap)_-_Desc"/>
      <sheetName val="Outpatient_Fac_(Cap)"/>
      <sheetName val="Prof_Svcs_(Claims)_-_Desc"/>
      <sheetName val="Prof_Svcs_(Claims)"/>
      <sheetName val="Prof_Svcs_(Cap)_-_Desc"/>
      <sheetName val="Prof_Svcs_(Cap)"/>
      <sheetName val="MBU_PMPM"/>
      <sheetName val="Input"/>
      <sheetName val="Rate_Calc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 refreshError="1"/>
      <sheetData sheetId="10"/>
      <sheetData sheetId="11" refreshError="1"/>
      <sheetData sheetId="12"/>
      <sheetData sheetId="13" refreshError="1"/>
      <sheetData sheetId="14"/>
      <sheetData sheetId="15" refreshError="1"/>
      <sheetData sheetId="16"/>
      <sheetData sheetId="17" refreshError="1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/>
      <sheetData sheetId="25" refreshError="1"/>
      <sheetData sheetId="26"/>
      <sheetData sheetId="27" refreshError="1"/>
      <sheetData sheetId="28"/>
      <sheetData sheetId="29" refreshError="1"/>
      <sheetData sheetId="30"/>
      <sheetData sheetId="31" refreshError="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TOC"/>
      <sheetName val="Dividers"/>
      <sheetName val="notes"/>
      <sheetName val="Carrier List"/>
      <sheetName val="Medical Overview - Full"/>
      <sheetName val="Medical -Self Funded"/>
      <sheetName val="Medical Overview -Smart Suite"/>
      <sheetName val="RX Define"/>
      <sheetName val="Medical Overview - Full (2)"/>
      <sheetName val="Rate AnalysisCPL $100,000"/>
      <sheetName val="Rate AnalysisCPL $125,000 (2)"/>
      <sheetName val="Rate Analysis CPL-FML  $100,000"/>
      <sheetName val="Rate AnalysisAll $100,000 (2)"/>
      <sheetName val="Rate AnalysisAll $125,000 (3)"/>
      <sheetName val="Stop Loss"/>
      <sheetName val="Humana"/>
      <sheetName val="Rate AnalysisFML $100,000 (3)"/>
      <sheetName val="Rate Analysis Path $100,000 (4)"/>
      <sheetName val="Great West"/>
      <sheetName val="Dental"/>
      <sheetName val="Vol. Dental"/>
      <sheetName val="Dental Detailed"/>
      <sheetName val="Vision"/>
      <sheetName val="Vol. Vision"/>
      <sheetName val="Life"/>
      <sheetName val="Dep Life"/>
      <sheetName val="Vol. Life"/>
      <sheetName val="Vol. Life WorkSheet"/>
      <sheetName val="STD"/>
      <sheetName val="Vol. STD"/>
      <sheetName val="Vol. STD Worksheet"/>
      <sheetName val="LTD"/>
      <sheetName val="Vol. LTD"/>
      <sheetName val="Vol. LTDWorkSheet"/>
      <sheetName val="Accident "/>
      <sheetName val="LTC"/>
      <sheetName val="Cancer"/>
      <sheetName val="Cancer 2"/>
      <sheetName val="Cancer Rates"/>
      <sheetName val="Critical Illness"/>
      <sheetName val="EAP"/>
      <sheetName val="Flexible Spending"/>
      <sheetName val="Legal"/>
      <sheetName val="Current Contribution 80% (2)"/>
      <sheetName val="Current Contribution 80%"/>
      <sheetName val="Renewal Contribution 100%"/>
      <sheetName val="Renewal Contribution 90% "/>
      <sheetName val="Renewal Contribution 80%"/>
      <sheetName val="UHCrenewal Contribution 80% EE"/>
      <sheetName val="UHCrenewal Contribution 80% ER"/>
      <sheetName val="UHCrenewal Contribution 100% "/>
      <sheetName val="UHC Contribution 100% CPL FML"/>
      <sheetName val="UHCrenewal Contribution 333 10-"/>
      <sheetName val="Rate Sheet"/>
      <sheetName val="UHCrenewal Contribution 333 All"/>
      <sheetName val="PEPM"/>
      <sheetName val="Contribution Summary"/>
      <sheetName val="UHC Option Contribution 80% All"/>
      <sheetName val="UHC Option Contribution 80% (3)"/>
      <sheetName val="UHC Option Contribution 80% (2)"/>
      <sheetName val="Humana Contribution 80% (2)"/>
      <sheetName val="Great West Contribution 80%"/>
      <sheetName val="Contribution - Current FML"/>
      <sheetName val="UHC Option Contribution FML"/>
      <sheetName val="Cost CPL"/>
      <sheetName val="Cost All"/>
      <sheetName val="Path Labs Current"/>
      <sheetName val="UHC Option ContributionPath Lab"/>
      <sheetName val="Summary CPL"/>
      <sheetName val="Summary FML"/>
      <sheetName val="Summary Path Labs"/>
      <sheetName val="Summary All"/>
      <sheetName val="05 COBRA"/>
      <sheetName val="Agg. Rpt.  (2)"/>
      <sheetName val="CPL Disruption Humana"/>
      <sheetName val="Great West top 100"/>
      <sheetName val="Sheet2"/>
      <sheetName val="Sheet1 (3)"/>
      <sheetName val="Details"/>
      <sheetName val="FML"/>
      <sheetName val="Pathology Labs"/>
      <sheetName val="Rates -Dental"/>
      <sheetName val="Rates -Vision"/>
      <sheetName val="Rates -Life"/>
      <sheetName val="Rates -Dep Life"/>
      <sheetName val="Rates -Vol. Life"/>
      <sheetName val="Rates -STD"/>
      <sheetName val="Rates -Vol. STD"/>
      <sheetName val="Rates - LTD"/>
      <sheetName val="Rates -Vol. LTD"/>
      <sheetName val="Sheet1"/>
      <sheetName val="Agg. Rpt. "/>
      <sheetName val="Sheet1 (2)"/>
      <sheetName val="Reserves"/>
      <sheetName val="M4_MultipleAgg"/>
      <sheetName val="Large Clmnts (Current)"/>
      <sheetName val="ReportCrite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1">
          <cell r="A1" t="str">
            <v>Network Benefit Level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6"/>
  <sheetViews>
    <sheetView showGridLines="0" tabSelected="1" zoomScaleNormal="100" workbookViewId="0">
      <selection activeCell="G8" sqref="G8"/>
    </sheetView>
  </sheetViews>
  <sheetFormatPr defaultColWidth="8.7109375" defaultRowHeight="18" x14ac:dyDescent="0.25"/>
  <cols>
    <col min="1" max="1" width="2.5703125" style="38" customWidth="1"/>
    <col min="2" max="2" width="16.28515625" style="42" customWidth="1"/>
    <col min="3" max="3" width="29.5703125" style="38" customWidth="1"/>
    <col min="4" max="4" width="11.28515625" style="42" customWidth="1"/>
    <col min="5" max="5" width="48" style="42" customWidth="1"/>
    <col min="6" max="6" width="9" style="48" customWidth="1"/>
    <col min="7" max="7" width="41.7109375" style="38" customWidth="1"/>
    <col min="8" max="16384" width="8.7109375" style="38"/>
  </cols>
  <sheetData>
    <row r="1" spans="1:7" ht="97.9" customHeight="1" x14ac:dyDescent="0.25"/>
    <row r="2" spans="1:7" ht="64.5" customHeight="1" x14ac:dyDescent="0.5">
      <c r="A2" s="187" t="s">
        <v>169</v>
      </c>
      <c r="B2" s="187"/>
      <c r="C2" s="187"/>
      <c r="D2" s="187"/>
      <c r="E2" s="187"/>
      <c r="F2" s="187"/>
    </row>
    <row r="3" spans="1:7" x14ac:dyDescent="0.25">
      <c r="B3"/>
      <c r="C3" s="22"/>
      <c r="D3"/>
      <c r="F3" s="42"/>
    </row>
    <row r="5" spans="1:7" ht="25.5" x14ac:dyDescent="0.35">
      <c r="C5" s="69" t="s">
        <v>92</v>
      </c>
    </row>
    <row r="6" spans="1:7" ht="6" customHeight="1" x14ac:dyDescent="0.25">
      <c r="B6" s="72"/>
      <c r="C6" s="90"/>
      <c r="D6" s="72"/>
      <c r="E6" s="72"/>
      <c r="F6" s="91"/>
    </row>
    <row r="7" spans="1:7" s="41" customFormat="1" ht="23.1" customHeight="1" x14ac:dyDescent="0.2">
      <c r="B7" s="92"/>
      <c r="C7" s="177" t="s">
        <v>89</v>
      </c>
      <c r="D7" s="178"/>
      <c r="E7" s="178"/>
      <c r="F7" s="179"/>
    </row>
    <row r="8" spans="1:7" s="41" customFormat="1" ht="44.65" customHeight="1" x14ac:dyDescent="0.2">
      <c r="B8" s="92"/>
      <c r="C8" s="184" t="s">
        <v>156</v>
      </c>
      <c r="D8" s="184"/>
      <c r="E8" s="184"/>
      <c r="F8" s="184"/>
    </row>
    <row r="9" spans="1:7" s="41" customFormat="1" ht="23.1" customHeight="1" x14ac:dyDescent="0.2">
      <c r="B9" s="92"/>
      <c r="C9" s="177" t="s">
        <v>77</v>
      </c>
      <c r="D9" s="178"/>
      <c r="E9" s="178"/>
      <c r="F9" s="179"/>
    </row>
    <row r="10" spans="1:7" s="41" customFormat="1" ht="18.75" x14ac:dyDescent="0.2">
      <c r="B10" s="92"/>
      <c r="C10" s="98"/>
      <c r="D10" s="99"/>
      <c r="E10" s="95"/>
      <c r="F10" s="93"/>
    </row>
    <row r="11" spans="1:7" s="41" customFormat="1" ht="18.75" x14ac:dyDescent="0.2">
      <c r="B11" s="92"/>
      <c r="C11" s="70"/>
      <c r="D11" s="94"/>
      <c r="E11" s="92"/>
      <c r="F11" s="93"/>
      <c r="G11" s="63"/>
    </row>
    <row r="12" spans="1:7" s="41" customFormat="1" ht="3.75" customHeight="1" thickBot="1" x14ac:dyDescent="0.25">
      <c r="B12" s="56"/>
      <c r="D12" s="62"/>
      <c r="E12" s="56"/>
      <c r="F12" s="61"/>
      <c r="G12" s="63" t="s">
        <v>78</v>
      </c>
    </row>
    <row r="13" spans="1:7" s="41" customFormat="1" ht="33.6" customHeight="1" thickTop="1" thickBot="1" x14ac:dyDescent="0.3">
      <c r="C13" s="185" t="s">
        <v>93</v>
      </c>
      <c r="D13" s="186"/>
      <c r="E13" s="66" t="s">
        <v>78</v>
      </c>
      <c r="F13" s="61"/>
      <c r="G13" s="64" t="s">
        <v>79</v>
      </c>
    </row>
    <row r="14" spans="1:7" s="41" customFormat="1" ht="19.5" thickTop="1" x14ac:dyDescent="0.25">
      <c r="B14" s="56"/>
      <c r="D14" s="62"/>
      <c r="E14" s="56"/>
      <c r="F14" s="61"/>
      <c r="G14" s="65" t="s">
        <v>80</v>
      </c>
    </row>
    <row r="15" spans="1:7" s="41" customFormat="1" ht="18.75" x14ac:dyDescent="0.25">
      <c r="B15" s="56"/>
      <c r="D15" s="62"/>
      <c r="E15" s="56"/>
      <c r="F15" s="61"/>
      <c r="G15" s="65" t="s">
        <v>81</v>
      </c>
    </row>
    <row r="16" spans="1:7" ht="39.75" customHeight="1" x14ac:dyDescent="0.25">
      <c r="G16" s="64"/>
    </row>
  </sheetData>
  <sheetProtection selectLockedCells="1"/>
  <mergeCells count="3">
    <mergeCell ref="C8:F8"/>
    <mergeCell ref="C13:D13"/>
    <mergeCell ref="A2:F2"/>
  </mergeCells>
  <dataValidations count="1">
    <dataValidation type="list" allowBlank="1" showInputMessage="1" showErrorMessage="1" promptTitle="CHOOSE YOUR COVERAGE TIER" sqref="E13" xr:uid="{00000000-0002-0000-0000-000000000000}">
      <formula1>$G$12:$G$15</formula1>
    </dataValidation>
  </dataValidations>
  <printOptions horizontalCentered="1"/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Page2" altText="Step 2">
                <anchor moveWithCells="1" sizeWithCells="1">
                  <from>
                    <xdr:col>4</xdr:col>
                    <xdr:colOff>28575</xdr:colOff>
                    <xdr:row>13</xdr:row>
                    <xdr:rowOff>152400</xdr:rowOff>
                  </from>
                  <to>
                    <xdr:col>4</xdr:col>
                    <xdr:colOff>3114675</xdr:colOff>
                    <xdr:row>15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O116"/>
  <sheetViews>
    <sheetView showGridLines="0" view="pageBreakPreview" zoomScale="55" zoomScaleNormal="80" zoomScaleSheetLayoutView="55" workbookViewId="0">
      <pane ySplit="8" topLeftCell="A85" activePane="bottomLeft" state="frozen"/>
      <selection pane="bottomLeft" activeCell="C15" sqref="C15"/>
    </sheetView>
  </sheetViews>
  <sheetFormatPr defaultColWidth="8.7109375" defaultRowHeight="18" x14ac:dyDescent="0.25"/>
  <cols>
    <col min="1" max="1" width="3" style="38" customWidth="1"/>
    <col min="2" max="2" width="27.42578125" style="42" customWidth="1"/>
    <col min="3" max="3" width="25.28515625" style="38" customWidth="1"/>
    <col min="4" max="4" width="20.28515625" style="42" customWidth="1"/>
    <col min="5" max="5" width="1.7109375" style="42" customWidth="1"/>
    <col min="6" max="8" width="31.42578125" style="48" customWidth="1"/>
    <col min="9" max="9" width="13.5703125" style="38" customWidth="1"/>
    <col min="10" max="10" width="8.7109375" style="38"/>
    <col min="11" max="11" width="9.7109375" style="38" bestFit="1" customWidth="1"/>
    <col min="12" max="13" width="14.28515625" style="38" customWidth="1"/>
    <col min="14" max="16384" width="8.7109375" style="38"/>
  </cols>
  <sheetData>
    <row r="1" spans="1:15" ht="64.5" customHeight="1" x14ac:dyDescent="0.5">
      <c r="B1"/>
      <c r="D1" s="68" t="s">
        <v>94</v>
      </c>
      <c r="F1" s="42"/>
      <c r="G1" s="42"/>
      <c r="H1" s="42"/>
    </row>
    <row r="2" spans="1:15" x14ac:dyDescent="0.25">
      <c r="B2"/>
      <c r="C2" s="22"/>
      <c r="D2"/>
      <c r="F2" s="42"/>
      <c r="G2" s="42"/>
      <c r="H2" s="42"/>
    </row>
    <row r="3" spans="1:15" ht="18.75" x14ac:dyDescent="0.3">
      <c r="B3"/>
      <c r="C3" s="71" t="s">
        <v>82</v>
      </c>
      <c r="D3" s="67" t="str">
        <f>+'Step 1 - Begin Here'!E13</f>
        <v>EMPLOYEE ONLY</v>
      </c>
      <c r="F3" s="42"/>
      <c r="G3" s="42"/>
      <c r="H3" s="42"/>
    </row>
    <row r="4" spans="1:15" ht="6" customHeight="1" x14ac:dyDescent="0.25">
      <c r="B4" s="13"/>
      <c r="C4" s="58"/>
      <c r="D4" s="13"/>
      <c r="F4" s="55"/>
      <c r="G4" s="55"/>
      <c r="H4" s="55"/>
    </row>
    <row r="5" spans="1:15" ht="27" customHeight="1" thickBot="1" x14ac:dyDescent="0.45">
      <c r="B5" s="13"/>
      <c r="C5" s="58"/>
      <c r="D5" s="13"/>
      <c r="F5" s="42"/>
      <c r="G5" s="188" t="s">
        <v>69</v>
      </c>
      <c r="H5" s="188"/>
    </row>
    <row r="6" spans="1:15" ht="45" customHeight="1" thickTop="1" thickBot="1" x14ac:dyDescent="0.45">
      <c r="B6" s="96"/>
      <c r="C6" s="97"/>
      <c r="D6" s="13"/>
      <c r="F6" s="59">
        <f>+F109+F111</f>
        <v>2482.6799999999998</v>
      </c>
      <c r="G6" s="59">
        <f>+G109+G111</f>
        <v>1360.32</v>
      </c>
      <c r="H6" s="59">
        <f>+H111+H109-H113</f>
        <v>-900</v>
      </c>
      <c r="I6" s="37"/>
    </row>
    <row r="7" spans="1:15" ht="31.9" customHeight="1" thickTop="1" x14ac:dyDescent="0.35">
      <c r="B7" s="46"/>
      <c r="C7" s="13"/>
      <c r="D7" s="13"/>
      <c r="F7" s="43" t="s">
        <v>95</v>
      </c>
      <c r="G7" s="43" t="s">
        <v>96</v>
      </c>
      <c r="H7" s="43" t="s">
        <v>97</v>
      </c>
      <c r="I7" s="37"/>
    </row>
    <row r="8" spans="1:15" ht="31.9" customHeight="1" x14ac:dyDescent="0.25">
      <c r="D8" s="38"/>
      <c r="E8" s="13"/>
      <c r="H8" s="38"/>
      <c r="L8" s="180">
        <f>IF('Step 1 - Begin Here'!E13="Employee Only",1,IF('Step 1 - Begin Here'!E13="Employee + Spouse",2,IF('Step 1 - Begin Here'!E13="Employee + Children",3,IF('Step 1 - Begin Here'!E13="Employee + Family",4,"N/A"))))</f>
        <v>1</v>
      </c>
    </row>
    <row r="9" spans="1:15" ht="31.9" customHeight="1" x14ac:dyDescent="0.25">
      <c r="C9" s="36"/>
    </row>
    <row r="10" spans="1:15" s="42" customFormat="1" ht="36.6" customHeight="1" x14ac:dyDescent="0.35">
      <c r="A10" s="86"/>
      <c r="B10" s="87" t="s">
        <v>70</v>
      </c>
      <c r="C10" s="88"/>
      <c r="D10" s="86"/>
      <c r="E10" s="86"/>
      <c r="F10" s="86"/>
      <c r="G10" s="86"/>
      <c r="H10" s="86"/>
    </row>
    <row r="11" spans="1:15" s="42" customFormat="1" ht="42.6" customHeight="1" x14ac:dyDescent="0.25">
      <c r="F11" s="48"/>
      <c r="G11" s="48"/>
      <c r="H11" s="48"/>
    </row>
    <row r="12" spans="1:15" s="42" customFormat="1" x14ac:dyDescent="0.25">
      <c r="B12" s="163" t="s">
        <v>0</v>
      </c>
      <c r="C12" s="163"/>
      <c r="D12" s="151"/>
      <c r="E12" s="151"/>
      <c r="F12" s="166"/>
      <c r="G12" s="166"/>
      <c r="H12" s="166"/>
      <c r="M12" s="38"/>
      <c r="N12" s="38"/>
      <c r="O12" s="38"/>
    </row>
    <row r="13" spans="1:15" s="42" customFormat="1" ht="18" customHeight="1" x14ac:dyDescent="0.3">
      <c r="B13" s="193" t="s">
        <v>151</v>
      </c>
      <c r="C13" s="193"/>
      <c r="D13" s="193"/>
      <c r="E13" s="193"/>
      <c r="F13" s="193"/>
      <c r="G13" s="193"/>
      <c r="H13" s="193"/>
      <c r="M13" s="38"/>
      <c r="N13" s="38"/>
      <c r="O13" s="38"/>
    </row>
    <row r="14" spans="1:15" s="42" customFormat="1" ht="18.75" thickBot="1" x14ac:dyDescent="0.3">
      <c r="B14" s="151"/>
      <c r="C14" s="156" t="s">
        <v>91</v>
      </c>
      <c r="D14" s="143"/>
      <c r="M14" s="38"/>
      <c r="N14" s="38"/>
      <c r="O14" s="38"/>
    </row>
    <row r="15" spans="1:15" ht="18.75" thickBot="1" x14ac:dyDescent="0.3">
      <c r="B15" s="151" t="s">
        <v>15</v>
      </c>
      <c r="C15" s="157">
        <v>0</v>
      </c>
      <c r="D15" s="144" t="s">
        <v>8</v>
      </c>
      <c r="E15" s="74"/>
      <c r="F15" s="75">
        <f>+'Plan Data'!G25</f>
        <v>0</v>
      </c>
      <c r="G15" s="75">
        <f>+'Plan Data'!H25</f>
        <v>0</v>
      </c>
      <c r="H15" s="75">
        <f>+'Plan Data'!I25</f>
        <v>0</v>
      </c>
    </row>
    <row r="16" spans="1:15" ht="18.75" thickBot="1" x14ac:dyDescent="0.3">
      <c r="B16" s="151" t="s">
        <v>32</v>
      </c>
      <c r="C16" s="157">
        <v>0</v>
      </c>
      <c r="D16" s="144" t="s">
        <v>8</v>
      </c>
      <c r="E16" s="74"/>
      <c r="F16" s="75">
        <f>+'Plan Data'!G26</f>
        <v>0</v>
      </c>
      <c r="G16" s="75">
        <f>+'Plan Data'!H26</f>
        <v>0</v>
      </c>
      <c r="H16" s="75">
        <f>+'Plan Data'!I26</f>
        <v>0</v>
      </c>
    </row>
    <row r="17" spans="2:15" ht="18.75" thickBot="1" x14ac:dyDescent="0.3">
      <c r="B17" s="158" t="s">
        <v>33</v>
      </c>
      <c r="C17" s="157">
        <v>0</v>
      </c>
      <c r="D17" s="144" t="s">
        <v>8</v>
      </c>
      <c r="E17" s="74"/>
      <c r="F17" s="75">
        <f>+'Plan Data'!G27</f>
        <v>0</v>
      </c>
      <c r="G17" s="75">
        <f>+'Plan Data'!H27</f>
        <v>0</v>
      </c>
      <c r="H17" s="75">
        <f>+'Plan Data'!I27</f>
        <v>0</v>
      </c>
    </row>
    <row r="18" spans="2:15" ht="18.75" thickBot="1" x14ac:dyDescent="0.3">
      <c r="B18" s="151" t="s">
        <v>15</v>
      </c>
      <c r="C18" s="159">
        <v>0</v>
      </c>
      <c r="D18" s="144" t="s">
        <v>40</v>
      </c>
      <c r="E18" s="74"/>
      <c r="F18" s="75">
        <f>'Plan Data'!K25</f>
        <v>0</v>
      </c>
      <c r="G18" s="75">
        <f>'Plan Data'!L25</f>
        <v>0</v>
      </c>
      <c r="H18" s="75">
        <f>'Plan Data'!M25</f>
        <v>0</v>
      </c>
      <c r="M18" s="42"/>
      <c r="N18" s="42"/>
      <c r="O18" s="42"/>
    </row>
    <row r="19" spans="2:15" ht="18.75" thickBot="1" x14ac:dyDescent="0.3">
      <c r="B19" s="151" t="s">
        <v>32</v>
      </c>
      <c r="C19" s="160">
        <v>0</v>
      </c>
      <c r="D19" s="144" t="s">
        <v>40</v>
      </c>
      <c r="E19" s="74"/>
      <c r="F19" s="75">
        <f>'Plan Data'!K26</f>
        <v>0</v>
      </c>
      <c r="G19" s="75">
        <f>'Plan Data'!L26</f>
        <v>0</v>
      </c>
      <c r="H19" s="75">
        <f>'Plan Data'!M26</f>
        <v>0</v>
      </c>
      <c r="M19" s="42"/>
      <c r="N19" s="42"/>
      <c r="O19" s="42"/>
    </row>
    <row r="20" spans="2:15" ht="18.75" thickBot="1" x14ac:dyDescent="0.3">
      <c r="B20" s="158" t="s">
        <v>33</v>
      </c>
      <c r="C20" s="160">
        <v>0</v>
      </c>
      <c r="D20" s="144" t="s">
        <v>40</v>
      </c>
      <c r="E20" s="74"/>
      <c r="F20" s="75">
        <f>'Plan Data'!K27</f>
        <v>0</v>
      </c>
      <c r="G20" s="75">
        <f>'Plan Data'!L27</f>
        <v>0</v>
      </c>
      <c r="H20" s="75">
        <f>'Plan Data'!M27</f>
        <v>0</v>
      </c>
      <c r="M20" s="42"/>
      <c r="N20" s="42"/>
      <c r="O20" s="42"/>
    </row>
    <row r="21" spans="2:15" ht="18.75" thickBot="1" x14ac:dyDescent="0.3">
      <c r="B21" s="151" t="s">
        <v>15</v>
      </c>
      <c r="C21" s="160">
        <v>0</v>
      </c>
      <c r="D21" s="144" t="s">
        <v>41</v>
      </c>
      <c r="E21" s="74"/>
      <c r="F21" s="75">
        <f>'Plan Data'!O25</f>
        <v>0</v>
      </c>
      <c r="G21" s="75">
        <f>'Plan Data'!P25</f>
        <v>0</v>
      </c>
      <c r="H21" s="75">
        <f>'Plan Data'!Q25</f>
        <v>0</v>
      </c>
    </row>
    <row r="22" spans="2:15" ht="18.75" thickBot="1" x14ac:dyDescent="0.3">
      <c r="B22" s="151" t="s">
        <v>32</v>
      </c>
      <c r="C22" s="160">
        <v>0</v>
      </c>
      <c r="D22" s="144" t="s">
        <v>41</v>
      </c>
      <c r="E22" s="74"/>
      <c r="F22" s="75">
        <f>'Plan Data'!O26</f>
        <v>0</v>
      </c>
      <c r="G22" s="75">
        <f>'Plan Data'!P26</f>
        <v>0</v>
      </c>
      <c r="H22" s="75">
        <f>'Plan Data'!Q26</f>
        <v>0</v>
      </c>
    </row>
    <row r="23" spans="2:15" ht="18.75" thickBot="1" x14ac:dyDescent="0.3">
      <c r="B23" s="151" t="s">
        <v>33</v>
      </c>
      <c r="C23" s="160">
        <v>0</v>
      </c>
      <c r="D23" s="144" t="s">
        <v>41</v>
      </c>
      <c r="E23" s="74"/>
      <c r="F23" s="75">
        <f>'Plan Data'!O27</f>
        <v>0</v>
      </c>
      <c r="G23" s="75">
        <f>'Plan Data'!P27</f>
        <v>0</v>
      </c>
      <c r="H23" s="75">
        <f>'Plan Data'!Q27</f>
        <v>0</v>
      </c>
    </row>
    <row r="24" spans="2:15" s="42" customFormat="1" ht="5.25" customHeight="1" x14ac:dyDescent="0.25">
      <c r="B24" s="151"/>
      <c r="C24" s="161"/>
      <c r="D24" s="144"/>
      <c r="E24" s="50"/>
      <c r="F24" s="52"/>
      <c r="G24" s="52"/>
      <c r="H24" s="52"/>
      <c r="J24" s="38"/>
    </row>
    <row r="25" spans="2:15" s="42" customFormat="1" x14ac:dyDescent="0.25">
      <c r="B25" s="162" t="s">
        <v>152</v>
      </c>
      <c r="C25" s="151"/>
      <c r="D25" s="144"/>
      <c r="F25" s="52"/>
      <c r="G25" s="52"/>
      <c r="H25" s="52"/>
      <c r="J25" s="38"/>
    </row>
    <row r="26" spans="2:15" s="42" customFormat="1" ht="18.75" thickBot="1" x14ac:dyDescent="0.3">
      <c r="B26" s="151"/>
      <c r="C26" s="156" t="s">
        <v>16</v>
      </c>
      <c r="D26" s="144"/>
      <c r="F26" s="52"/>
      <c r="G26" s="52"/>
      <c r="H26" s="52"/>
      <c r="J26" s="38"/>
    </row>
    <row r="27" spans="2:15" ht="18.75" thickBot="1" x14ac:dyDescent="0.3">
      <c r="B27" s="151"/>
      <c r="C27" s="157">
        <v>0</v>
      </c>
      <c r="D27" s="144" t="s">
        <v>8</v>
      </c>
      <c r="E27" s="74"/>
      <c r="F27" s="75">
        <f>+'Plan Data'!G16</f>
        <v>0</v>
      </c>
      <c r="G27" s="75">
        <f>+'Plan Data'!H16</f>
        <v>0</v>
      </c>
      <c r="H27" s="75">
        <f>+'Plan Data'!I16</f>
        <v>0</v>
      </c>
    </row>
    <row r="28" spans="2:15" ht="18.75" thickBot="1" x14ac:dyDescent="0.3">
      <c r="B28" s="151"/>
      <c r="C28" s="160">
        <v>0</v>
      </c>
      <c r="D28" s="144" t="s">
        <v>40</v>
      </c>
      <c r="E28" s="74"/>
      <c r="F28" s="75">
        <f>'Plan Data'!K16</f>
        <v>0</v>
      </c>
      <c r="G28" s="75">
        <f>'Plan Data'!L16</f>
        <v>0</v>
      </c>
      <c r="H28" s="75">
        <f>'Plan Data'!M16</f>
        <v>0</v>
      </c>
    </row>
    <row r="29" spans="2:15" ht="18.75" thickBot="1" x14ac:dyDescent="0.3">
      <c r="B29" s="151"/>
      <c r="C29" s="160">
        <v>0</v>
      </c>
      <c r="D29" s="144" t="s">
        <v>41</v>
      </c>
      <c r="E29" s="74"/>
      <c r="F29" s="75">
        <f>'Plan Data'!O16</f>
        <v>0</v>
      </c>
      <c r="G29" s="75">
        <f>'Plan Data'!P16</f>
        <v>0</v>
      </c>
      <c r="H29" s="75">
        <f>'Plan Data'!Q16</f>
        <v>0</v>
      </c>
    </row>
    <row r="30" spans="2:15" s="42" customFormat="1" ht="5.25" customHeight="1" x14ac:dyDescent="0.25">
      <c r="B30" s="151"/>
      <c r="C30" s="151"/>
      <c r="D30" s="144"/>
      <c r="F30" s="52"/>
      <c r="G30" s="52"/>
      <c r="H30" s="52"/>
      <c r="J30" s="38"/>
    </row>
    <row r="31" spans="2:15" s="42" customFormat="1" x14ac:dyDescent="0.25">
      <c r="B31" s="163" t="s">
        <v>30</v>
      </c>
      <c r="C31" s="151"/>
      <c r="D31" s="144"/>
      <c r="F31" s="52"/>
      <c r="G31" s="52"/>
      <c r="H31" s="52"/>
      <c r="J31" s="38"/>
    </row>
    <row r="32" spans="2:15" s="42" customFormat="1" ht="18.75" thickBot="1" x14ac:dyDescent="0.3">
      <c r="B32" s="151"/>
      <c r="C32" s="156" t="s">
        <v>16</v>
      </c>
      <c r="D32" s="144"/>
      <c r="F32" s="52"/>
      <c r="G32" s="52"/>
      <c r="H32" s="52"/>
      <c r="J32" s="38"/>
    </row>
    <row r="33" spans="2:15" ht="18.75" thickBot="1" x14ac:dyDescent="0.3">
      <c r="B33" s="151"/>
      <c r="C33" s="157">
        <v>0</v>
      </c>
      <c r="D33" s="144" t="s">
        <v>8</v>
      </c>
      <c r="E33" s="74"/>
      <c r="F33" s="75">
        <f>+'Plan Data'!G18</f>
        <v>0</v>
      </c>
      <c r="G33" s="75">
        <f>+'Plan Data'!H18</f>
        <v>0</v>
      </c>
      <c r="H33" s="75">
        <f>+'Plan Data'!I18</f>
        <v>0</v>
      </c>
    </row>
    <row r="34" spans="2:15" ht="18.75" thickBot="1" x14ac:dyDescent="0.3">
      <c r="B34" s="151"/>
      <c r="C34" s="160">
        <v>0</v>
      </c>
      <c r="D34" s="144" t="s">
        <v>40</v>
      </c>
      <c r="E34" s="74"/>
      <c r="F34" s="75">
        <f>'Plan Data'!K18</f>
        <v>0</v>
      </c>
      <c r="G34" s="75">
        <f>'Plan Data'!L18</f>
        <v>0</v>
      </c>
      <c r="H34" s="75">
        <f>'Plan Data'!M18</f>
        <v>0</v>
      </c>
    </row>
    <row r="35" spans="2:15" ht="18.75" thickBot="1" x14ac:dyDescent="0.3">
      <c r="B35" s="151"/>
      <c r="C35" s="160">
        <v>0</v>
      </c>
      <c r="D35" s="144" t="s">
        <v>41</v>
      </c>
      <c r="E35" s="74"/>
      <c r="F35" s="75">
        <f>'Plan Data'!O18</f>
        <v>0</v>
      </c>
      <c r="G35" s="75">
        <f>'Plan Data'!P18</f>
        <v>0</v>
      </c>
      <c r="H35" s="75">
        <f>'Plan Data'!Q18</f>
        <v>0</v>
      </c>
    </row>
    <row r="36" spans="2:15" s="42" customFormat="1" ht="5.25" customHeight="1" x14ac:dyDescent="0.25">
      <c r="B36" s="151"/>
      <c r="C36" s="151"/>
      <c r="D36" s="144"/>
      <c r="F36" s="52"/>
      <c r="G36" s="52"/>
      <c r="H36" s="52"/>
      <c r="J36" s="38"/>
    </row>
    <row r="37" spans="2:15" s="42" customFormat="1" x14ac:dyDescent="0.25">
      <c r="B37" s="162" t="s">
        <v>153</v>
      </c>
      <c r="C37" s="151"/>
      <c r="D37" s="144"/>
      <c r="E37" s="49"/>
      <c r="F37" s="52"/>
      <c r="G37" s="52"/>
      <c r="H37" s="52"/>
      <c r="J37" s="38"/>
    </row>
    <row r="38" spans="2:15" s="42" customFormat="1" ht="18.75" thickBot="1" x14ac:dyDescent="0.3">
      <c r="B38" s="151"/>
      <c r="C38" s="156" t="s">
        <v>16</v>
      </c>
      <c r="D38" s="144"/>
      <c r="E38" s="49"/>
      <c r="F38" s="52"/>
      <c r="G38" s="52"/>
      <c r="H38" s="52"/>
      <c r="J38" s="38"/>
    </row>
    <row r="39" spans="2:15" ht="18.75" thickBot="1" x14ac:dyDescent="0.3">
      <c r="B39" s="151"/>
      <c r="C39" s="157">
        <v>0</v>
      </c>
      <c r="D39" s="144" t="s">
        <v>8</v>
      </c>
      <c r="E39" s="74"/>
      <c r="F39" s="75">
        <f>+'Plan Data'!G17</f>
        <v>0</v>
      </c>
      <c r="G39" s="75">
        <f>+'Plan Data'!H17</f>
        <v>0</v>
      </c>
      <c r="H39" s="75">
        <f>+'Plan Data'!I17</f>
        <v>0</v>
      </c>
    </row>
    <row r="40" spans="2:15" ht="18.75" thickBot="1" x14ac:dyDescent="0.3">
      <c r="B40" s="151"/>
      <c r="C40" s="160">
        <v>0</v>
      </c>
      <c r="D40" s="144" t="s">
        <v>40</v>
      </c>
      <c r="E40" s="74"/>
      <c r="F40" s="75">
        <f>'Plan Data'!K17</f>
        <v>0</v>
      </c>
      <c r="G40" s="75">
        <f>'Plan Data'!L17</f>
        <v>0</v>
      </c>
      <c r="H40" s="75">
        <f>'Plan Data'!M17</f>
        <v>0</v>
      </c>
    </row>
    <row r="41" spans="2:15" ht="18.75" thickBot="1" x14ac:dyDescent="0.3">
      <c r="B41" s="151"/>
      <c r="C41" s="160">
        <v>0</v>
      </c>
      <c r="D41" s="144" t="s">
        <v>41</v>
      </c>
      <c r="E41" s="74"/>
      <c r="F41" s="75">
        <f>'Plan Data'!O17</f>
        <v>0</v>
      </c>
      <c r="G41" s="75">
        <f>'Plan Data'!P17</f>
        <v>0</v>
      </c>
      <c r="H41" s="75">
        <f>'Plan Data'!Q17</f>
        <v>0</v>
      </c>
    </row>
    <row r="42" spans="2:15" s="42" customFormat="1" ht="5.25" customHeight="1" x14ac:dyDescent="0.25">
      <c r="B42" s="151"/>
      <c r="C42" s="164"/>
      <c r="D42" s="144"/>
      <c r="E42" s="49"/>
      <c r="F42" s="52"/>
      <c r="G42" s="52"/>
      <c r="H42" s="52"/>
      <c r="J42" s="38"/>
    </row>
    <row r="43" spans="2:15" s="42" customFormat="1" x14ac:dyDescent="0.25">
      <c r="B43" s="165" t="s">
        <v>56</v>
      </c>
      <c r="C43" s="151"/>
      <c r="D43" s="144"/>
      <c r="E43" s="50"/>
      <c r="F43" s="52"/>
      <c r="G43" s="52"/>
      <c r="H43" s="52"/>
      <c r="J43" s="38"/>
    </row>
    <row r="44" spans="2:15" s="42" customFormat="1" ht="18.75" thickBot="1" x14ac:dyDescent="0.3">
      <c r="B44" s="151"/>
      <c r="C44" s="156" t="s">
        <v>16</v>
      </c>
      <c r="D44" s="144"/>
      <c r="E44" s="50"/>
      <c r="F44" s="52"/>
      <c r="G44" s="52"/>
      <c r="H44" s="52"/>
      <c r="J44" s="38"/>
    </row>
    <row r="45" spans="2:15" ht="18.75" thickBot="1" x14ac:dyDescent="0.3">
      <c r="B45" s="151"/>
      <c r="C45" s="157">
        <v>0</v>
      </c>
      <c r="D45" s="144" t="s">
        <v>8</v>
      </c>
      <c r="E45" s="74"/>
      <c r="F45" s="75">
        <f>+'Plan Data'!G34</f>
        <v>0</v>
      </c>
      <c r="G45" s="75">
        <f>+'Plan Data'!H34</f>
        <v>0</v>
      </c>
      <c r="H45" s="75">
        <f>+'Plan Data'!I34</f>
        <v>0</v>
      </c>
      <c r="M45" s="42"/>
      <c r="N45" s="42"/>
      <c r="O45" s="42"/>
    </row>
    <row r="46" spans="2:15" ht="18.75" thickBot="1" x14ac:dyDescent="0.3">
      <c r="B46" s="151"/>
      <c r="C46" s="160">
        <v>0</v>
      </c>
      <c r="D46" s="144" t="s">
        <v>40</v>
      </c>
      <c r="E46" s="76"/>
      <c r="F46" s="75">
        <f>+'Plan Data'!K34</f>
        <v>0</v>
      </c>
      <c r="G46" s="75">
        <f>+'Plan Data'!L34</f>
        <v>0</v>
      </c>
      <c r="H46" s="75">
        <f>+'Plan Data'!M34</f>
        <v>0</v>
      </c>
      <c r="K46" s="102"/>
      <c r="M46" s="42"/>
      <c r="N46" s="42"/>
      <c r="O46" s="42"/>
    </row>
    <row r="47" spans="2:15" ht="18.75" thickBot="1" x14ac:dyDescent="0.3">
      <c r="B47" s="151"/>
      <c r="C47" s="160">
        <v>0</v>
      </c>
      <c r="D47" s="144" t="s">
        <v>41</v>
      </c>
      <c r="E47" s="76"/>
      <c r="F47" s="75">
        <f>+'Plan Data'!O34</f>
        <v>0</v>
      </c>
      <c r="G47" s="75">
        <f>+'Plan Data'!P34</f>
        <v>0</v>
      </c>
      <c r="H47" s="75">
        <f>+'Plan Data'!Q34</f>
        <v>0</v>
      </c>
      <c r="M47" s="42"/>
      <c r="N47" s="42"/>
      <c r="O47" s="42"/>
    </row>
    <row r="48" spans="2:15" s="42" customFormat="1" x14ac:dyDescent="0.25">
      <c r="B48" s="165" t="s">
        <v>57</v>
      </c>
      <c r="C48" s="151"/>
      <c r="D48" s="144"/>
      <c r="E48" s="50"/>
      <c r="F48" s="52"/>
      <c r="G48" s="52"/>
      <c r="H48" s="52"/>
      <c r="J48" s="38"/>
      <c r="L48" s="44"/>
      <c r="M48" s="44"/>
    </row>
    <row r="49" spans="2:15" s="42" customFormat="1" x14ac:dyDescent="0.25">
      <c r="B49" s="151"/>
      <c r="C49" s="164"/>
      <c r="D49" s="144" t="s">
        <v>8</v>
      </c>
      <c r="E49" s="74"/>
      <c r="F49" s="75">
        <f>+'Plan Data'!G30</f>
        <v>0</v>
      </c>
      <c r="G49" s="75">
        <f>+'Plan Data'!H30</f>
        <v>0</v>
      </c>
      <c r="H49" s="75">
        <f>+'Plan Data'!I30</f>
        <v>0</v>
      </c>
      <c r="J49" s="38"/>
      <c r="L49" s="44"/>
      <c r="M49" s="38"/>
      <c r="N49" s="38"/>
      <c r="O49" s="38"/>
    </row>
    <row r="50" spans="2:15" s="42" customFormat="1" x14ac:dyDescent="0.25">
      <c r="B50" s="151"/>
      <c r="C50" s="164"/>
      <c r="D50" s="144" t="s">
        <v>40</v>
      </c>
      <c r="E50" s="76"/>
      <c r="F50" s="75">
        <f>+'Plan Data'!K30</f>
        <v>0</v>
      </c>
      <c r="G50" s="75">
        <f>+'Plan Data'!L30</f>
        <v>0</v>
      </c>
      <c r="H50" s="75">
        <f>+'Plan Data'!M30</f>
        <v>0</v>
      </c>
      <c r="J50" s="38"/>
      <c r="M50" s="38"/>
      <c r="N50" s="38"/>
      <c r="O50" s="38"/>
    </row>
    <row r="51" spans="2:15" s="42" customFormat="1" x14ac:dyDescent="0.25">
      <c r="B51" s="151"/>
      <c r="C51" s="164"/>
      <c r="D51" s="144" t="s">
        <v>41</v>
      </c>
      <c r="E51" s="76"/>
      <c r="F51" s="75">
        <f>+'Plan Data'!O30</f>
        <v>0</v>
      </c>
      <c r="G51" s="75">
        <f>+'Plan Data'!P30</f>
        <v>0</v>
      </c>
      <c r="H51" s="75">
        <f>+'Plan Data'!Q30</f>
        <v>0</v>
      </c>
      <c r="J51" s="38"/>
      <c r="L51" s="44"/>
      <c r="M51" s="38"/>
      <c r="N51" s="38"/>
      <c r="O51" s="38"/>
    </row>
    <row r="52" spans="2:15" s="42" customFormat="1" ht="5.25" customHeight="1" x14ac:dyDescent="0.25">
      <c r="B52" s="151"/>
      <c r="C52" s="151"/>
      <c r="D52" s="144"/>
      <c r="F52" s="52"/>
      <c r="G52" s="52"/>
      <c r="H52" s="52"/>
      <c r="J52" s="38"/>
    </row>
    <row r="53" spans="2:15" s="42" customFormat="1" x14ac:dyDescent="0.25">
      <c r="B53" s="165" t="s">
        <v>23</v>
      </c>
      <c r="C53" s="151"/>
      <c r="D53" s="145"/>
      <c r="E53" s="51"/>
      <c r="F53" s="52"/>
      <c r="G53" s="52"/>
      <c r="H53" s="52"/>
      <c r="J53" s="38"/>
      <c r="L53" s="44"/>
    </row>
    <row r="54" spans="2:15" s="42" customFormat="1" ht="18.75" thickBot="1" x14ac:dyDescent="0.3">
      <c r="B54" s="151"/>
      <c r="C54" s="156" t="s">
        <v>24</v>
      </c>
      <c r="D54" s="144"/>
      <c r="F54" s="52"/>
      <c r="G54" s="52"/>
      <c r="H54" s="52"/>
      <c r="J54" s="38"/>
      <c r="L54" s="44"/>
    </row>
    <row r="55" spans="2:15" ht="18.75" thickBot="1" x14ac:dyDescent="0.3">
      <c r="B55" s="151"/>
      <c r="C55" s="157">
        <v>0</v>
      </c>
      <c r="D55" s="144" t="s">
        <v>8</v>
      </c>
      <c r="E55" s="72"/>
      <c r="F55" s="75">
        <f>+'Plan Data'!G38</f>
        <v>0</v>
      </c>
      <c r="G55" s="75">
        <f>+'Plan Data'!H38</f>
        <v>0</v>
      </c>
      <c r="H55" s="75">
        <f>+'Plan Data'!I38</f>
        <v>0</v>
      </c>
      <c r="L55" s="102"/>
    </row>
    <row r="56" spans="2:15" ht="18.75" thickBot="1" x14ac:dyDescent="0.3">
      <c r="B56" s="151"/>
      <c r="C56" s="160">
        <v>0</v>
      </c>
      <c r="D56" s="144" t="s">
        <v>40</v>
      </c>
      <c r="E56" s="72"/>
      <c r="F56" s="75">
        <f>+'Plan Data'!K38</f>
        <v>0</v>
      </c>
      <c r="G56" s="75">
        <f>+'Plan Data'!L38</f>
        <v>0</v>
      </c>
      <c r="H56" s="75">
        <f>+'Plan Data'!M38</f>
        <v>0</v>
      </c>
      <c r="L56" s="102"/>
    </row>
    <row r="57" spans="2:15" ht="18.75" thickBot="1" x14ac:dyDescent="0.3">
      <c r="B57" s="151"/>
      <c r="C57" s="160">
        <v>0</v>
      </c>
      <c r="D57" s="144" t="s">
        <v>41</v>
      </c>
      <c r="E57" s="72"/>
      <c r="F57" s="75">
        <f>+'Plan Data'!O38</f>
        <v>0</v>
      </c>
      <c r="G57" s="75">
        <f>+'Plan Data'!P38</f>
        <v>0</v>
      </c>
      <c r="H57" s="75">
        <f>+'Plan Data'!Q38</f>
        <v>0</v>
      </c>
    </row>
    <row r="58" spans="2:15" s="42" customFormat="1" ht="5.25" customHeight="1" x14ac:dyDescent="0.25">
      <c r="B58" s="151"/>
      <c r="C58" s="151"/>
      <c r="D58" s="144"/>
      <c r="F58" s="52"/>
      <c r="G58" s="52"/>
      <c r="H58" s="52"/>
      <c r="J58" s="38"/>
    </row>
    <row r="59" spans="2:15" s="42" customFormat="1" x14ac:dyDescent="0.25">
      <c r="B59" s="165" t="s">
        <v>21</v>
      </c>
      <c r="C59" s="151"/>
      <c r="D59" s="144"/>
      <c r="F59" s="52"/>
      <c r="G59" s="52"/>
      <c r="H59" s="52"/>
      <c r="J59" s="38"/>
    </row>
    <row r="60" spans="2:15" s="42" customFormat="1" ht="18.75" thickBot="1" x14ac:dyDescent="0.3">
      <c r="B60" s="151"/>
      <c r="C60" s="156" t="s">
        <v>16</v>
      </c>
      <c r="D60" s="144"/>
      <c r="F60" s="52"/>
      <c r="G60" s="52"/>
      <c r="H60" s="52"/>
      <c r="J60" s="38"/>
      <c r="M60" s="38"/>
      <c r="N60" s="38"/>
      <c r="O60" s="38"/>
    </row>
    <row r="61" spans="2:15" ht="18.75" thickBot="1" x14ac:dyDescent="0.3">
      <c r="B61" s="151"/>
      <c r="C61" s="157">
        <v>0</v>
      </c>
      <c r="D61" s="144" t="s">
        <v>8</v>
      </c>
      <c r="E61" s="76"/>
      <c r="F61" s="75">
        <f>+'Plan Data'!G42</f>
        <v>0</v>
      </c>
      <c r="G61" s="75">
        <f>+'Plan Data'!H42</f>
        <v>0</v>
      </c>
      <c r="H61" s="75">
        <f>+'Plan Data'!I42</f>
        <v>0</v>
      </c>
    </row>
    <row r="62" spans="2:15" ht="18.75" thickBot="1" x14ac:dyDescent="0.3">
      <c r="B62" s="151"/>
      <c r="C62" s="160">
        <v>0</v>
      </c>
      <c r="D62" s="144" t="s">
        <v>40</v>
      </c>
      <c r="E62" s="76"/>
      <c r="F62" s="75">
        <f>+'Plan Data'!K42</f>
        <v>0</v>
      </c>
      <c r="G62" s="75">
        <f>+'Plan Data'!L42</f>
        <v>0</v>
      </c>
      <c r="H62" s="75">
        <f>+'Plan Data'!M42</f>
        <v>0</v>
      </c>
    </row>
    <row r="63" spans="2:15" ht="18.75" thickBot="1" x14ac:dyDescent="0.3">
      <c r="B63" s="151"/>
      <c r="C63" s="160">
        <v>0</v>
      </c>
      <c r="D63" s="144" t="s">
        <v>41</v>
      </c>
      <c r="E63" s="76"/>
      <c r="F63" s="75">
        <f>+'Plan Data'!O42</f>
        <v>0</v>
      </c>
      <c r="G63" s="75">
        <f>+'Plan Data'!P42</f>
        <v>0</v>
      </c>
      <c r="H63" s="75">
        <f>+'Plan Data'!Q42</f>
        <v>0</v>
      </c>
      <c r="M63" s="42"/>
      <c r="N63" s="42"/>
      <c r="O63" s="42"/>
    </row>
    <row r="64" spans="2:15" s="42" customFormat="1" ht="5.25" customHeight="1" x14ac:dyDescent="0.25">
      <c r="B64" s="151"/>
      <c r="C64" s="151"/>
      <c r="D64" s="144"/>
      <c r="F64" s="39"/>
      <c r="G64" s="39"/>
      <c r="H64" s="39"/>
      <c r="J64" s="38"/>
    </row>
    <row r="65" spans="1:15" s="42" customFormat="1" x14ac:dyDescent="0.25">
      <c r="B65" s="151"/>
      <c r="C65" s="151"/>
      <c r="D65" s="144"/>
      <c r="F65" s="39"/>
      <c r="G65" s="39"/>
      <c r="H65" s="39"/>
      <c r="J65" s="38"/>
      <c r="M65" s="38"/>
      <c r="N65" s="38"/>
      <c r="O65" s="38"/>
    </row>
    <row r="66" spans="1:15" s="42" customFormat="1" x14ac:dyDescent="0.25">
      <c r="B66" s="165" t="s">
        <v>84</v>
      </c>
      <c r="C66" s="151"/>
      <c r="D66" s="144"/>
      <c r="F66" s="39"/>
      <c r="G66" s="39"/>
      <c r="H66" s="39"/>
      <c r="J66" s="38"/>
      <c r="M66" s="38"/>
      <c r="N66" s="38"/>
      <c r="O66" s="38"/>
    </row>
    <row r="67" spans="1:15" s="42" customFormat="1" ht="18.75" thickBot="1" x14ac:dyDescent="0.3">
      <c r="B67" s="161" t="s">
        <v>75</v>
      </c>
      <c r="C67" s="151"/>
      <c r="D67" s="144"/>
      <c r="F67" s="39"/>
      <c r="G67" s="39"/>
      <c r="H67" s="39"/>
      <c r="J67" s="38"/>
      <c r="M67" s="38"/>
      <c r="N67" s="38"/>
      <c r="O67" s="38"/>
    </row>
    <row r="68" spans="1:15" ht="18" customHeight="1" thickBot="1" x14ac:dyDescent="0.3">
      <c r="B68" s="191" t="s">
        <v>76</v>
      </c>
      <c r="C68" s="192"/>
      <c r="D68" s="144" t="s">
        <v>8</v>
      </c>
      <c r="E68" s="50"/>
      <c r="F68" s="173">
        <v>0</v>
      </c>
      <c r="G68" s="173">
        <v>0</v>
      </c>
      <c r="H68" s="173">
        <v>0</v>
      </c>
    </row>
    <row r="69" spans="1:15" ht="18.75" thickBot="1" x14ac:dyDescent="0.3">
      <c r="B69" s="151"/>
      <c r="C69" s="164"/>
      <c r="D69" s="144" t="s">
        <v>40</v>
      </c>
      <c r="E69" s="50"/>
      <c r="F69" s="174">
        <v>0</v>
      </c>
      <c r="G69" s="174">
        <v>0</v>
      </c>
      <c r="H69" s="174">
        <v>0</v>
      </c>
    </row>
    <row r="70" spans="1:15" ht="18.75" thickBot="1" x14ac:dyDescent="0.3">
      <c r="B70" s="151"/>
      <c r="C70" s="164"/>
      <c r="D70" s="144" t="s">
        <v>41</v>
      </c>
      <c r="E70" s="50"/>
      <c r="F70" s="174">
        <v>0</v>
      </c>
      <c r="G70" s="174">
        <v>0</v>
      </c>
      <c r="H70" s="174">
        <v>0</v>
      </c>
    </row>
    <row r="71" spans="1:15" s="42" customFormat="1" ht="5.25" customHeight="1" x14ac:dyDescent="0.25">
      <c r="B71" s="151"/>
      <c r="C71" s="166"/>
      <c r="D71" s="144"/>
      <c r="E71" s="50"/>
      <c r="F71" s="175"/>
      <c r="G71" s="175"/>
      <c r="H71" s="175"/>
      <c r="J71" s="38"/>
      <c r="M71" s="38"/>
      <c r="N71" s="38"/>
      <c r="O71" s="38"/>
    </row>
    <row r="72" spans="1:15" s="42" customFormat="1" ht="18.75" thickBot="1" x14ac:dyDescent="0.3">
      <c r="B72" s="165" t="s">
        <v>83</v>
      </c>
      <c r="C72" s="151"/>
      <c r="D72" s="144"/>
      <c r="F72" s="175"/>
      <c r="G72" s="175"/>
      <c r="H72" s="175"/>
      <c r="J72" s="38"/>
      <c r="M72" s="38"/>
      <c r="N72" s="38"/>
      <c r="O72" s="38"/>
    </row>
    <row r="73" spans="1:15" ht="18.75" thickBot="1" x14ac:dyDescent="0.3">
      <c r="B73" s="161" t="s">
        <v>74</v>
      </c>
      <c r="C73" s="164"/>
      <c r="D73" s="144" t="s">
        <v>8</v>
      </c>
      <c r="E73" s="50"/>
      <c r="F73" s="173">
        <v>0</v>
      </c>
      <c r="G73" s="173">
        <v>0</v>
      </c>
      <c r="H73" s="173">
        <v>0</v>
      </c>
    </row>
    <row r="74" spans="1:15" ht="18.75" thickBot="1" x14ac:dyDescent="0.3">
      <c r="B74" s="151"/>
      <c r="C74" s="164"/>
      <c r="D74" s="144" t="s">
        <v>40</v>
      </c>
      <c r="E74" s="50"/>
      <c r="F74" s="174">
        <v>0</v>
      </c>
      <c r="G74" s="174">
        <v>0</v>
      </c>
      <c r="H74" s="174">
        <v>0</v>
      </c>
    </row>
    <row r="75" spans="1:15" ht="18.75" thickBot="1" x14ac:dyDescent="0.3">
      <c r="B75" s="151"/>
      <c r="C75" s="164"/>
      <c r="D75" s="73" t="s">
        <v>41</v>
      </c>
      <c r="E75" s="50"/>
      <c r="F75" s="174">
        <v>0</v>
      </c>
      <c r="G75" s="174">
        <v>0</v>
      </c>
      <c r="H75" s="174">
        <v>0</v>
      </c>
    </row>
    <row r="76" spans="1:15" x14ac:dyDescent="0.25">
      <c r="B76" s="151"/>
      <c r="C76" s="167"/>
      <c r="D76" s="48"/>
      <c r="E76" s="50"/>
      <c r="F76" s="166"/>
      <c r="G76" s="166"/>
      <c r="H76" s="166"/>
    </row>
    <row r="77" spans="1:15" ht="24.75" customHeight="1" x14ac:dyDescent="0.35">
      <c r="A77" s="86"/>
      <c r="B77" s="168" t="s">
        <v>71</v>
      </c>
      <c r="C77" s="169"/>
      <c r="D77" s="86"/>
      <c r="E77" s="86"/>
      <c r="F77" s="86"/>
      <c r="G77" s="86"/>
      <c r="H77" s="86"/>
    </row>
    <row r="78" spans="1:15" x14ac:dyDescent="0.25">
      <c r="B78" s="151"/>
      <c r="C78" s="153"/>
      <c r="D78" s="13"/>
      <c r="F78" s="42"/>
      <c r="G78" s="42"/>
      <c r="H78" s="42"/>
    </row>
    <row r="79" spans="1:15" ht="18.75" thickBot="1" x14ac:dyDescent="0.3">
      <c r="B79" s="150" t="s">
        <v>25</v>
      </c>
      <c r="C79" s="153"/>
      <c r="D79" s="13"/>
      <c r="F79" s="44"/>
      <c r="G79" s="44"/>
      <c r="H79" s="42"/>
    </row>
    <row r="80" spans="1:15" ht="18.75" thickBot="1" x14ac:dyDescent="0.3">
      <c r="B80" s="153"/>
      <c r="C80" s="151"/>
      <c r="D80" s="73" t="s">
        <v>8</v>
      </c>
      <c r="F80" s="78">
        <f>+'Plan Data'!G50</f>
        <v>0</v>
      </c>
      <c r="G80" s="78">
        <f>+'Plan Data'!H50</f>
        <v>0</v>
      </c>
      <c r="H80" s="78">
        <f>+'Plan Data'!I50</f>
        <v>0</v>
      </c>
    </row>
    <row r="81" spans="2:8" ht="18.75" thickBot="1" x14ac:dyDescent="0.3">
      <c r="B81" s="153"/>
      <c r="C81" s="151"/>
      <c r="D81" s="73" t="s">
        <v>40</v>
      </c>
      <c r="F81" s="78">
        <f>+'Plan Data'!K50</f>
        <v>0</v>
      </c>
      <c r="G81" s="78">
        <f>+'Plan Data'!L50</f>
        <v>0</v>
      </c>
      <c r="H81" s="78">
        <f>+'Plan Data'!M50</f>
        <v>0</v>
      </c>
    </row>
    <row r="82" spans="2:8" ht="18.75" thickBot="1" x14ac:dyDescent="0.3">
      <c r="B82" s="153"/>
      <c r="C82" s="151"/>
      <c r="D82" s="73" t="s">
        <v>41</v>
      </c>
      <c r="F82" s="78">
        <f>+'Plan Data'!O50</f>
        <v>0</v>
      </c>
      <c r="G82" s="78">
        <f>+'Plan Data'!P50</f>
        <v>0</v>
      </c>
      <c r="H82" s="78">
        <f>+'Plan Data'!Q50</f>
        <v>0</v>
      </c>
    </row>
    <row r="83" spans="2:8" ht="18.75" thickBot="1" x14ac:dyDescent="0.3">
      <c r="B83" s="153"/>
      <c r="C83" s="153"/>
      <c r="D83" s="77"/>
      <c r="F83" s="79"/>
      <c r="G83" s="79"/>
      <c r="H83" s="79"/>
    </row>
    <row r="84" spans="2:8" ht="18.75" thickBot="1" x14ac:dyDescent="0.3">
      <c r="B84" s="150" t="s">
        <v>26</v>
      </c>
      <c r="C84" s="151"/>
      <c r="D84" s="73" t="s">
        <v>8</v>
      </c>
      <c r="F84" s="78">
        <f>+'Plan Data'!G51</f>
        <v>0</v>
      </c>
      <c r="G84" s="78">
        <f>+'Plan Data'!H51</f>
        <v>0</v>
      </c>
      <c r="H84" s="78">
        <f>+'Plan Data'!I51</f>
        <v>0</v>
      </c>
    </row>
    <row r="85" spans="2:8" ht="18.75" thickBot="1" x14ac:dyDescent="0.3">
      <c r="B85" s="153"/>
      <c r="C85" s="151"/>
      <c r="D85" s="73" t="s">
        <v>40</v>
      </c>
      <c r="F85" s="78">
        <f>+'Plan Data'!K51</f>
        <v>0</v>
      </c>
      <c r="G85" s="78">
        <f>+'Plan Data'!L51</f>
        <v>0</v>
      </c>
      <c r="H85" s="78">
        <f>+'Plan Data'!M51</f>
        <v>0</v>
      </c>
    </row>
    <row r="86" spans="2:8" ht="18.75" thickBot="1" x14ac:dyDescent="0.3">
      <c r="B86" s="153"/>
      <c r="C86" s="151"/>
      <c r="D86" s="73" t="s">
        <v>41</v>
      </c>
      <c r="F86" s="78">
        <f>+'Plan Data'!O51</f>
        <v>0</v>
      </c>
      <c r="G86" s="78">
        <f>+'Plan Data'!P51</f>
        <v>0</v>
      </c>
      <c r="H86" s="78">
        <f>+'Plan Data'!Q51</f>
        <v>0</v>
      </c>
    </row>
    <row r="87" spans="2:8" x14ac:dyDescent="0.25">
      <c r="B87" s="153"/>
      <c r="C87" s="153"/>
      <c r="D87" s="77"/>
      <c r="F87" s="79"/>
      <c r="G87" s="79"/>
      <c r="H87" s="79"/>
    </row>
    <row r="88" spans="2:8" ht="18.75" thickBot="1" x14ac:dyDescent="0.3">
      <c r="B88" s="170" t="s">
        <v>86</v>
      </c>
      <c r="C88" s="153"/>
      <c r="D88" s="77"/>
      <c r="F88" s="79"/>
      <c r="G88" s="79"/>
      <c r="H88" s="79"/>
    </row>
    <row r="89" spans="2:8" ht="18" customHeight="1" thickBot="1" x14ac:dyDescent="0.3">
      <c r="B89" s="171" t="s">
        <v>87</v>
      </c>
      <c r="C89" s="172"/>
      <c r="D89" s="73" t="s">
        <v>8</v>
      </c>
      <c r="F89" s="78">
        <f>+'Plan Data'!G52</f>
        <v>0</v>
      </c>
      <c r="G89" s="78">
        <f>+'Plan Data'!H52</f>
        <v>0</v>
      </c>
      <c r="H89" s="89"/>
    </row>
    <row r="90" spans="2:8" ht="18.75" thickBot="1" x14ac:dyDescent="0.3">
      <c r="B90" s="172"/>
      <c r="C90" s="172"/>
      <c r="D90" s="73" t="s">
        <v>40</v>
      </c>
      <c r="F90" s="78">
        <f>+'Plan Data'!K52</f>
        <v>0</v>
      </c>
      <c r="G90" s="78">
        <f>+'Plan Data'!L52</f>
        <v>0</v>
      </c>
      <c r="H90" s="89"/>
    </row>
    <row r="91" spans="2:8" ht="18.75" thickBot="1" x14ac:dyDescent="0.3">
      <c r="B91" s="172"/>
      <c r="C91" s="172"/>
      <c r="D91" s="73" t="s">
        <v>41</v>
      </c>
      <c r="F91" s="78">
        <f>+'Plan Data'!O52</f>
        <v>0</v>
      </c>
      <c r="G91" s="78">
        <f>+'Plan Data'!P52</f>
        <v>0</v>
      </c>
      <c r="H91" s="89"/>
    </row>
    <row r="92" spans="2:8" x14ac:dyDescent="0.25">
      <c r="B92" s="153"/>
      <c r="C92" s="153"/>
      <c r="D92" s="77"/>
      <c r="F92" s="79"/>
      <c r="G92" s="79"/>
      <c r="H92" s="79"/>
    </row>
    <row r="93" spans="2:8" ht="18.75" thickBot="1" x14ac:dyDescent="0.3">
      <c r="B93" s="170" t="s">
        <v>88</v>
      </c>
      <c r="C93" s="153"/>
      <c r="D93" s="77"/>
      <c r="F93" s="79"/>
      <c r="G93" s="79"/>
      <c r="H93" s="79"/>
    </row>
    <row r="94" spans="2:8" ht="18" customHeight="1" thickBot="1" x14ac:dyDescent="0.3">
      <c r="B94" s="171" t="s">
        <v>87</v>
      </c>
      <c r="C94" s="172"/>
      <c r="D94" s="73" t="s">
        <v>8</v>
      </c>
      <c r="F94" s="78">
        <f>+'Plan Data'!G28</f>
        <v>0</v>
      </c>
      <c r="G94" s="78">
        <f>+'Plan Data'!H28</f>
        <v>0</v>
      </c>
      <c r="H94" s="89"/>
    </row>
    <row r="95" spans="2:8" ht="18.75" thickBot="1" x14ac:dyDescent="0.3">
      <c r="B95" s="142"/>
      <c r="C95" s="60"/>
      <c r="D95" s="73" t="s">
        <v>40</v>
      </c>
      <c r="F95" s="78">
        <f>+'Plan Data'!K28</f>
        <v>0</v>
      </c>
      <c r="G95" s="78">
        <f>+'Plan Data'!L28</f>
        <v>0</v>
      </c>
      <c r="H95" s="89"/>
    </row>
    <row r="96" spans="2:8" ht="18.75" thickBot="1" x14ac:dyDescent="0.3">
      <c r="B96" s="60"/>
      <c r="C96" s="60"/>
      <c r="D96" s="73" t="s">
        <v>41</v>
      </c>
      <c r="F96" s="78">
        <f>+'Plan Data'!O28</f>
        <v>0</v>
      </c>
      <c r="G96" s="78">
        <f>+'Plan Data'!P28</f>
        <v>0</v>
      </c>
      <c r="H96" s="89"/>
    </row>
    <row r="97" spans="1:15" x14ac:dyDescent="0.25">
      <c r="B97" s="45"/>
      <c r="C97" s="42"/>
      <c r="D97" s="77"/>
      <c r="F97" s="52"/>
      <c r="G97" s="52"/>
      <c r="H97" s="52"/>
    </row>
    <row r="98" spans="1:15" ht="23.25" x14ac:dyDescent="0.35">
      <c r="A98" s="86"/>
      <c r="B98" s="87" t="s">
        <v>72</v>
      </c>
      <c r="C98" s="88"/>
      <c r="D98" s="86"/>
      <c r="E98" s="86"/>
      <c r="F98" s="86"/>
      <c r="G98" s="86"/>
      <c r="H98" s="86"/>
    </row>
    <row r="99" spans="1:15" ht="18.75" thickBot="1" x14ac:dyDescent="0.3">
      <c r="C99" s="51"/>
      <c r="D99" s="72"/>
    </row>
    <row r="100" spans="1:15" ht="18.75" thickBot="1" x14ac:dyDescent="0.3">
      <c r="B100" s="150" t="s">
        <v>27</v>
      </c>
      <c r="C100" s="151"/>
      <c r="D100" s="152" t="s">
        <v>8</v>
      </c>
      <c r="E100" s="50"/>
      <c r="F100" s="80">
        <f>+VLOOKUP('Step 2 - Plan Cost Estimator'!$L$8,'Plan Data'!$A$59:$E$62,3)</f>
        <v>1250</v>
      </c>
      <c r="G100" s="80">
        <f>+VLOOKUP('Step 2 - Plan Cost Estimator'!$L$8,'Plan Data'!$A$59:$E$62,4)</f>
        <v>2000</v>
      </c>
      <c r="H100" s="80">
        <f>+VLOOKUP('Step 2 - Plan Cost Estimator'!$L$8,'Plan Data'!$A$59:$E$62,5)</f>
        <v>3500</v>
      </c>
    </row>
    <row r="101" spans="1:15" ht="19.5" thickBot="1" x14ac:dyDescent="0.35">
      <c r="B101" s="153"/>
      <c r="C101" s="151"/>
      <c r="D101" s="152" t="s">
        <v>40</v>
      </c>
      <c r="E101" s="53"/>
      <c r="F101" s="80">
        <f>IF('Step 2 - Plan Cost Estimator'!$L$8&gt;1,+VLOOKUP('Step 2 - Plan Cost Estimator'!$L$8,'Plan Data'!$A$59:$E$62,3),0)</f>
        <v>0</v>
      </c>
      <c r="G101" s="80">
        <f>IF('Step 2 - Plan Cost Estimator'!$L$8&gt;1,+VLOOKUP('Step 2 - Plan Cost Estimator'!$L$8,'Plan Data'!$A$59:$E$62,4),0)</f>
        <v>0</v>
      </c>
      <c r="H101" s="80">
        <f>IF('Step 2 - Plan Cost Estimator'!$L$8&gt;1,+VLOOKUP('Step 2 - Plan Cost Estimator'!$L$8,'Plan Data'!$A$59:$E$62,5),0)</f>
        <v>0</v>
      </c>
    </row>
    <row r="102" spans="1:15" ht="19.5" thickBot="1" x14ac:dyDescent="0.35">
      <c r="B102" s="153"/>
      <c r="C102" s="151"/>
      <c r="D102" s="152" t="s">
        <v>41</v>
      </c>
      <c r="E102" s="53"/>
      <c r="F102" s="80">
        <f>IF(AND(F100+F101&lt;'Plan Data'!$C$10,'Step 2 - Plan Cost Estimator'!$L$8&gt;2),+VLOOKUP('Step 2 - Plan Cost Estimator'!$L$8,'Plan Data'!$A$59:$E$62,3),0)</f>
        <v>0</v>
      </c>
      <c r="G102" s="80">
        <f>IF(AND(G100+G101&lt;'Plan Data'!$C$10,'Step 2 - Plan Cost Estimator'!$L$8&gt;2),+VLOOKUP('Step 2 - Plan Cost Estimator'!$L$8,'Plan Data'!$A$59:$E$62,3),0)</f>
        <v>0</v>
      </c>
      <c r="H102" s="80">
        <f>IF(AND(H100+H101&lt;'Plan Data'!$E$10,'Step 2 - Plan Cost Estimator'!$L$8&gt;2),+VLOOKUP('Step 2 - Plan Cost Estimator'!$L$8,'Plan Data'!$A$59:$E$62,5),0)</f>
        <v>0</v>
      </c>
    </row>
    <row r="103" spans="1:15" ht="19.5" thickBot="1" x14ac:dyDescent="0.35">
      <c r="B103" s="153"/>
      <c r="C103" s="153"/>
      <c r="D103" s="153"/>
      <c r="E103" s="54"/>
      <c r="F103" s="79"/>
      <c r="G103" s="79"/>
      <c r="H103" s="79"/>
      <c r="M103" s="41"/>
      <c r="N103" s="41"/>
      <c r="O103" s="41"/>
    </row>
    <row r="104" spans="1:15" ht="19.5" thickBot="1" x14ac:dyDescent="0.35">
      <c r="B104" s="150" t="s">
        <v>73</v>
      </c>
      <c r="C104" s="151"/>
      <c r="D104" s="152" t="s">
        <v>8</v>
      </c>
      <c r="E104" s="54"/>
      <c r="F104" s="80">
        <f>VLOOKUP('Step 2 - Plan Cost Estimator'!$L$8,'Plan Data'!$A$65:$E$68,3)</f>
        <v>4000</v>
      </c>
      <c r="G104" s="80">
        <f>VLOOKUP('Step 2 - Plan Cost Estimator'!$L$8,'Plan Data'!$A$65:$E$68,4)</f>
        <v>6000</v>
      </c>
      <c r="H104" s="80">
        <f>VLOOKUP('Step 2 - Plan Cost Estimator'!$L$8,'Plan Data'!$A$65:$E$68,5)</f>
        <v>5500</v>
      </c>
    </row>
    <row r="105" spans="1:15" ht="19.5" thickBot="1" x14ac:dyDescent="0.35">
      <c r="B105" s="150"/>
      <c r="C105" s="151"/>
      <c r="D105" s="152" t="s">
        <v>40</v>
      </c>
      <c r="E105" s="54"/>
      <c r="F105" s="80">
        <f>IF('Step 2 - Plan Cost Estimator'!$L$8&gt;1,VLOOKUP('Step 2 - Plan Cost Estimator'!$L$8,'Plan Data'!$A$65:$E$68,3),0)</f>
        <v>0</v>
      </c>
      <c r="G105" s="80">
        <f>IF('Step 2 - Plan Cost Estimator'!$L$8&gt;1,VLOOKUP('Step 2 - Plan Cost Estimator'!$L$8,'Plan Data'!$A$65:$E$68,4),0)</f>
        <v>0</v>
      </c>
      <c r="H105" s="80">
        <f>IF('Step 2 - Plan Cost Estimator'!$L$8&gt;1,VLOOKUP('Step 2 - Plan Cost Estimator'!$L$8,'Plan Data'!$A$65:$E$68,5),0)</f>
        <v>0</v>
      </c>
      <c r="M105" s="41"/>
      <c r="N105" s="41"/>
      <c r="O105" s="41"/>
    </row>
    <row r="106" spans="1:15" ht="18.75" thickBot="1" x14ac:dyDescent="0.3">
      <c r="B106" s="151"/>
      <c r="C106" s="151"/>
      <c r="D106" s="152" t="s">
        <v>41</v>
      </c>
      <c r="F106" s="80">
        <f>IF(AND(F105+F104&lt;'Plan Data'!$C$13,'Step 2 - Plan Cost Estimator'!$L$8&gt;2),VLOOKUP('Step 2 - Plan Cost Estimator'!$L$8,'Plan Data'!$A$65:$E$68,3),0)</f>
        <v>0</v>
      </c>
      <c r="G106" s="80">
        <f>IF(AND(G105+G104&lt;'Plan Data'!$C$13,'Step 2 - Plan Cost Estimator'!$L$8&gt;2),VLOOKUP('Step 2 - Plan Cost Estimator'!$L$8,'Plan Data'!$A$65:$E$68,3),0)</f>
        <v>0</v>
      </c>
      <c r="H106" s="80">
        <f>IF(AND(H105+H104&lt;'Plan Data'!$I$13,'Step 2 - Plan Cost Estimator'!$L$8&gt;2),VLOOKUP('Step 2 - Plan Cost Estimator'!$L$8,'Plan Data'!$A$65:$E$68,5),0)</f>
        <v>0</v>
      </c>
    </row>
    <row r="107" spans="1:15" x14ac:dyDescent="0.25">
      <c r="B107" s="153"/>
      <c r="C107" s="154"/>
      <c r="D107" s="153"/>
      <c r="F107" s="39"/>
      <c r="G107" s="39"/>
      <c r="H107" s="39"/>
      <c r="M107" s="41"/>
      <c r="N107" s="41"/>
      <c r="O107" s="41"/>
    </row>
    <row r="108" spans="1:15" ht="7.5" customHeight="1" thickBot="1" x14ac:dyDescent="0.3">
      <c r="B108" s="151"/>
      <c r="C108" s="155"/>
      <c r="D108" s="153"/>
      <c r="F108" s="55"/>
      <c r="G108" s="55"/>
      <c r="H108" s="55"/>
    </row>
    <row r="109" spans="1:15" s="41" customFormat="1" ht="55.5" customHeight="1" thickTop="1" thickBot="1" x14ac:dyDescent="0.3">
      <c r="B109" s="189" t="s">
        <v>29</v>
      </c>
      <c r="C109" s="190"/>
      <c r="D109" s="190"/>
      <c r="E109" s="56"/>
      <c r="F109" s="81">
        <f>IF(('Plan Data'!G55+'Plan Data'!J55+'Plan Data'!N55)&lt;'Plan Data'!$C$13,('Plan Data'!G55+'Plan Data'!J55+'Plan Data'!N55),'Plan Data'!$C$13)</f>
        <v>0</v>
      </c>
      <c r="G109" s="81">
        <f>IF(('Plan Data'!H55+'Plan Data'!K55+'Plan Data'!O55)&lt;'Plan Data'!$C$13,('Plan Data'!H55+'Plan Data'!K55+'Plan Data'!O55),'Plan Data'!$C$13)</f>
        <v>0</v>
      </c>
      <c r="H109" s="81">
        <f>IF(('Plan Data'!I55+'Plan Data'!M55+'Plan Data'!Q55)&lt;'Plan Data'!$E$13,('Plan Data'!I55+'Plan Data'!M55+'Plan Data'!Q55),'Plan Data'!$E$13)</f>
        <v>0</v>
      </c>
      <c r="J109" s="38"/>
      <c r="M109" s="38"/>
      <c r="N109" s="38"/>
      <c r="O109" s="38"/>
    </row>
    <row r="110" spans="1:15" ht="7.5" customHeight="1" thickTop="1" thickBot="1" x14ac:dyDescent="0.4">
      <c r="B110" s="146"/>
      <c r="C110" s="147"/>
      <c r="D110" s="148"/>
      <c r="F110" s="82"/>
      <c r="G110" s="82"/>
      <c r="H110" s="82"/>
    </row>
    <row r="111" spans="1:15" s="41" customFormat="1" ht="55.5" customHeight="1" thickTop="1" thickBot="1" x14ac:dyDescent="0.3">
      <c r="B111" s="189" t="s">
        <v>150</v>
      </c>
      <c r="C111" s="190"/>
      <c r="D111" s="190"/>
      <c r="E111" s="56"/>
      <c r="F111" s="81">
        <f>VLOOKUP('Step 2 - Plan Cost Estimator'!$L$8,'Plan Data'!$A$73:$E$76,3)*12</f>
        <v>2482.6799999999998</v>
      </c>
      <c r="G111" s="81">
        <f>VLOOKUP('Step 2 - Plan Cost Estimator'!$L$8,'Plan Data'!$A$73:$E$76,4)*12</f>
        <v>1360.32</v>
      </c>
      <c r="H111" s="81">
        <f>VLOOKUP('Step 2 - Plan Cost Estimator'!$L$8,'Plan Data'!$A$73:$E$76,5)*12</f>
        <v>0</v>
      </c>
      <c r="I111" s="103"/>
      <c r="J111" s="38"/>
      <c r="M111" s="38"/>
      <c r="N111" s="38"/>
      <c r="O111" s="38"/>
    </row>
    <row r="112" spans="1:15" ht="7.5" customHeight="1" thickTop="1" thickBot="1" x14ac:dyDescent="0.4">
      <c r="B112" s="149"/>
      <c r="C112" s="148"/>
      <c r="D112" s="148"/>
      <c r="F112" s="83"/>
      <c r="G112" s="83"/>
      <c r="H112" s="83"/>
    </row>
    <row r="113" spans="2:15" s="41" customFormat="1" ht="55.5" customHeight="1" thickTop="1" thickBot="1" x14ac:dyDescent="0.3">
      <c r="B113" s="189" t="s">
        <v>52</v>
      </c>
      <c r="C113" s="190"/>
      <c r="D113" s="190"/>
      <c r="E113" s="56"/>
      <c r="F113" s="84"/>
      <c r="G113" s="84"/>
      <c r="H113" s="81">
        <f>+IF('Step 2 - Plan Cost Estimator'!$L$8=1,900,1800)</f>
        <v>900</v>
      </c>
      <c r="J113" s="38"/>
      <c r="M113" s="38"/>
      <c r="N113" s="38"/>
      <c r="O113" s="38"/>
    </row>
    <row r="114" spans="2:15" ht="19.5" thickTop="1" x14ac:dyDescent="0.3">
      <c r="B114" s="46"/>
      <c r="C114" s="13"/>
      <c r="D114" s="13"/>
      <c r="F114" s="57"/>
      <c r="G114" s="57"/>
      <c r="H114" s="57"/>
      <c r="I114" s="37"/>
      <c r="J114" s="40"/>
    </row>
    <row r="115" spans="2:15" ht="18.75" x14ac:dyDescent="0.3">
      <c r="B115" s="47"/>
      <c r="C115" s="47"/>
      <c r="D115" s="47"/>
      <c r="I115" s="40"/>
      <c r="J115" s="40"/>
    </row>
    <row r="116" spans="2:15" ht="18.75" x14ac:dyDescent="0.3">
      <c r="B116" s="47"/>
      <c r="C116" s="40"/>
      <c r="D116" s="47"/>
      <c r="H116" s="52"/>
    </row>
  </sheetData>
  <sheetProtection sheet="1" objects="1" scenarios="1" selectLockedCells="1"/>
  <mergeCells count="6">
    <mergeCell ref="G5:H5"/>
    <mergeCell ref="B113:D113"/>
    <mergeCell ref="B111:D111"/>
    <mergeCell ref="B109:D109"/>
    <mergeCell ref="B68:C68"/>
    <mergeCell ref="B13:H13"/>
  </mergeCells>
  <phoneticPr fontId="3" type="noConversion"/>
  <conditionalFormatting sqref="C19:C23 C28:C29 C34:C35 C40:C41 C46:C47 C56:C57 C62:C63 G69:H70 G74:G75">
    <cfRule type="expression" dxfId="68" priority="63">
      <formula>$L$8=1</formula>
    </cfRule>
  </conditionalFormatting>
  <conditionalFormatting sqref="H74:H75 G81:H82 G85:H86 G90:G91 G101:H102 G105:H106">
    <cfRule type="expression" dxfId="67" priority="62">
      <formula>$L$8=1</formula>
    </cfRule>
  </conditionalFormatting>
  <conditionalFormatting sqref="C21:C23 C29 C35 C41 C47 C57 C63 G70:H70 G75">
    <cfRule type="expression" dxfId="66" priority="61">
      <formula>$L$8=2</formula>
    </cfRule>
  </conditionalFormatting>
  <conditionalFormatting sqref="H75 G82:H82 G86:H86 G91">
    <cfRule type="expression" dxfId="65" priority="60">
      <formula>$L$8=2</formula>
    </cfRule>
  </conditionalFormatting>
  <conditionalFormatting sqref="G102">
    <cfRule type="expression" dxfId="64" priority="59">
      <formula>$L$8=2</formula>
    </cfRule>
  </conditionalFormatting>
  <conditionalFormatting sqref="H102">
    <cfRule type="expression" dxfId="63" priority="58">
      <formula>$L$8=2</formula>
    </cfRule>
  </conditionalFormatting>
  <conditionalFormatting sqref="G106">
    <cfRule type="expression" dxfId="62" priority="57">
      <formula>$L$8=2</formula>
    </cfRule>
  </conditionalFormatting>
  <conditionalFormatting sqref="H106">
    <cfRule type="expression" dxfId="61" priority="56">
      <formula>$L$8=2</formula>
    </cfRule>
  </conditionalFormatting>
  <conditionalFormatting sqref="B21:E23 D29:E29 D35:E35 D41:E41 D47:E47 D51:E51 D57:E57 D63:E63 D70 D75 D82 D86 D91 D102 D106 G63:H63 G57:H57 G51:H51 G47:H47 G41:H41 G35:H35 G29:H29 G21:H23">
    <cfRule type="expression" dxfId="60" priority="52">
      <formula>$L$8=2</formula>
    </cfRule>
  </conditionalFormatting>
  <conditionalFormatting sqref="G56:H56 G62:H62 G69:H69 G81:H81 G85:H85 G74:H74">
    <cfRule type="expression" dxfId="59" priority="51">
      <formula>P18=3</formula>
    </cfRule>
  </conditionalFormatting>
  <conditionalFormatting sqref="B19:E23 D50:E51 D81:E82 D85:E86 D90:E91 D101:E102 D105:E106 B18 D18:E18 C28:E29 C34:E35 C40:E41 C46:E47 C56:E57 C62:E63 D69:E70 D74:E75 G69:H70 G62:H63 G56:H57 G46:H47 G40:H41 G34:H35 G28:H29 G105:H106 G101:H102 G90:G91 G85:H86 G81:H82 G50:H51 G18:H23 G74:H75">
    <cfRule type="expression" dxfId="58" priority="50">
      <formula>$L$8=1</formula>
    </cfRule>
  </conditionalFormatting>
  <conditionalFormatting sqref="B17">
    <cfRule type="expression" dxfId="57" priority="49">
      <formula>$L$8=1</formula>
    </cfRule>
  </conditionalFormatting>
  <conditionalFormatting sqref="C40:E40 C46:E46 G46:H46 G40:H40">
    <cfRule type="expression" dxfId="56" priority="102">
      <formula>#REF!=3</formula>
    </cfRule>
  </conditionalFormatting>
  <conditionalFormatting sqref="B18 C28:E28 C34:E34 B19:E20 D18:E18">
    <cfRule type="expression" dxfId="55" priority="103">
      <formula>L1048559=3</formula>
    </cfRule>
  </conditionalFormatting>
  <conditionalFormatting sqref="G50:H50 G90">
    <cfRule type="expression" dxfId="54" priority="104">
      <formula>P11=3</formula>
    </cfRule>
  </conditionalFormatting>
  <conditionalFormatting sqref="G105:H105 G101:H101">
    <cfRule type="expression" dxfId="53" priority="105">
      <formula>P57=3</formula>
    </cfRule>
  </conditionalFormatting>
  <conditionalFormatting sqref="G95:G96">
    <cfRule type="expression" dxfId="52" priority="48">
      <formula>$L$8=1</formula>
    </cfRule>
  </conditionalFormatting>
  <conditionalFormatting sqref="G96">
    <cfRule type="expression" dxfId="51" priority="47">
      <formula>$L$8=2</formula>
    </cfRule>
  </conditionalFormatting>
  <conditionalFormatting sqref="D96">
    <cfRule type="expression" dxfId="50" priority="46">
      <formula>$L$8=2</formula>
    </cfRule>
  </conditionalFormatting>
  <conditionalFormatting sqref="G95">
    <cfRule type="expression" dxfId="49" priority="45">
      <formula>P55=3</formula>
    </cfRule>
  </conditionalFormatting>
  <conditionalFormatting sqref="D95:E96 G95:G96">
    <cfRule type="expression" dxfId="48" priority="44">
      <formula>$L$8=1</formula>
    </cfRule>
  </conditionalFormatting>
  <conditionalFormatting sqref="H90:H91">
    <cfRule type="expression" dxfId="47" priority="43">
      <formula>$L$8=1</formula>
    </cfRule>
  </conditionalFormatting>
  <conditionalFormatting sqref="H91">
    <cfRule type="expression" dxfId="46" priority="42">
      <formula>$L$5=2</formula>
    </cfRule>
  </conditionalFormatting>
  <conditionalFormatting sqref="H90">
    <cfRule type="expression" dxfId="45" priority="41">
      <formula>O4=3</formula>
    </cfRule>
  </conditionalFormatting>
  <conditionalFormatting sqref="H90:H91">
    <cfRule type="expression" dxfId="44" priority="40">
      <formula>$L$8=1</formula>
    </cfRule>
  </conditionalFormatting>
  <conditionalFormatting sqref="H95:H96">
    <cfRule type="expression" dxfId="43" priority="39">
      <formula>$L$8=1</formula>
    </cfRule>
  </conditionalFormatting>
  <conditionalFormatting sqref="H96">
    <cfRule type="expression" dxfId="42" priority="38">
      <formula>$L$5=2</formula>
    </cfRule>
  </conditionalFormatting>
  <conditionalFormatting sqref="H95">
    <cfRule type="expression" dxfId="41" priority="37">
      <formula>O9=3</formula>
    </cfRule>
  </conditionalFormatting>
  <conditionalFormatting sqref="H95:H96">
    <cfRule type="expression" dxfId="40" priority="36">
      <formula>$L$8=1</formula>
    </cfRule>
  </conditionalFormatting>
  <conditionalFormatting sqref="H90:H91 H95:H96">
    <cfRule type="expression" dxfId="39" priority="35">
      <formula>+$L$8=1</formula>
    </cfRule>
  </conditionalFormatting>
  <conditionalFormatting sqref="H91 H96">
    <cfRule type="expression" dxfId="38" priority="34">
      <formula>$L$8=2</formula>
    </cfRule>
  </conditionalFormatting>
  <conditionalFormatting sqref="B18:B20">
    <cfRule type="expression" dxfId="37" priority="33">
      <formula>$L$8=1</formula>
    </cfRule>
  </conditionalFormatting>
  <conditionalFormatting sqref="C19:C23">
    <cfRule type="expression" dxfId="36" priority="32">
      <formula>$L$8=1</formula>
    </cfRule>
  </conditionalFormatting>
  <conditionalFormatting sqref="C28 C34 C40 C46 C56 C62 G69:H69 G81:H81 G85:H85 G90:H90 G95:H95 G101:H101 G105:H105 G74:H74">
    <cfRule type="expression" dxfId="35" priority="25">
      <formula>$L$8=1</formula>
    </cfRule>
    <cfRule type="expression" dxfId="34" priority="31">
      <formula>$L$8=1</formula>
    </cfRule>
  </conditionalFormatting>
  <conditionalFormatting sqref="C19:C23">
    <cfRule type="expression" dxfId="33" priority="30">
      <formula>$L$8=1</formula>
    </cfRule>
  </conditionalFormatting>
  <conditionalFormatting sqref="C21:C23">
    <cfRule type="expression" dxfId="32" priority="29">
      <formula>$L$8=2</formula>
    </cfRule>
  </conditionalFormatting>
  <conditionalFormatting sqref="C22:C23">
    <cfRule type="expression" dxfId="31" priority="28">
      <formula>$L$8=2</formula>
    </cfRule>
  </conditionalFormatting>
  <conditionalFormatting sqref="C22">
    <cfRule type="expression" dxfId="30" priority="27">
      <formula>$L$8=2</formula>
    </cfRule>
  </conditionalFormatting>
  <conditionalFormatting sqref="C18">
    <cfRule type="expression" dxfId="29" priority="26">
      <formula>$L$8=1</formula>
    </cfRule>
  </conditionalFormatting>
  <conditionalFormatting sqref="C29 C35 C41 C47 C57 C63 G70:H70 G82:H82 G86:H86 G91:H91 G96:H96 G102:H102 G106:H106 G75:H75">
    <cfRule type="expression" dxfId="28" priority="24">
      <formula>$L$8=1</formula>
    </cfRule>
  </conditionalFormatting>
  <conditionalFormatting sqref="C56:E56 C62:E62 D69:E69 D74:E74 D81:E81 D85:E85">
    <cfRule type="expression" dxfId="27" priority="144">
      <formula>M18=3</formula>
    </cfRule>
  </conditionalFormatting>
  <conditionalFormatting sqref="G28:H28 G34:H34 G18:H20">
    <cfRule type="expression" dxfId="26" priority="173">
      <formula>P1048559=3</formula>
    </cfRule>
  </conditionalFormatting>
  <conditionalFormatting sqref="D50:E50 D90:E90">
    <cfRule type="expression" dxfId="25" priority="180">
      <formula>N11=3</formula>
    </cfRule>
  </conditionalFormatting>
  <conditionalFormatting sqref="D105:E105 D101:E101">
    <cfRule type="expression" dxfId="24" priority="184">
      <formula>N57=3</formula>
    </cfRule>
  </conditionalFormatting>
  <conditionalFormatting sqref="D95:E95">
    <cfRule type="expression" dxfId="23" priority="188">
      <formula>N55=3</formula>
    </cfRule>
  </conditionalFormatting>
  <conditionalFormatting sqref="F69:F70 F74:F75">
    <cfRule type="expression" dxfId="22" priority="19">
      <formula>$L$8=1</formula>
    </cfRule>
  </conditionalFormatting>
  <conditionalFormatting sqref="F81:F82 F85:F86 F90:F91 F101:F102 F105:F106">
    <cfRule type="expression" dxfId="21" priority="18">
      <formula>$L$8=1</formula>
    </cfRule>
  </conditionalFormatting>
  <conditionalFormatting sqref="F70 F75">
    <cfRule type="expression" dxfId="20" priority="17">
      <formula>$L$8=2</formula>
    </cfRule>
  </conditionalFormatting>
  <conditionalFormatting sqref="F82 F86 F91">
    <cfRule type="expression" dxfId="19" priority="16">
      <formula>$L$8=2</formula>
    </cfRule>
  </conditionalFormatting>
  <conditionalFormatting sqref="F102">
    <cfRule type="expression" dxfId="18" priority="15">
      <formula>$L$8=2</formula>
    </cfRule>
  </conditionalFormatting>
  <conditionalFormatting sqref="F106">
    <cfRule type="expression" dxfId="17" priority="14">
      <formula>$L$8=2</formula>
    </cfRule>
  </conditionalFormatting>
  <conditionalFormatting sqref="F63 F57 F51 F47 F41 F35 F29 F21:F23">
    <cfRule type="expression" dxfId="16" priority="13">
      <formula>$L$8=2</formula>
    </cfRule>
  </conditionalFormatting>
  <conditionalFormatting sqref="F56 F62 F69 F74 F81 F85">
    <cfRule type="expression" dxfId="15" priority="12">
      <formula>O18=3</formula>
    </cfRule>
  </conditionalFormatting>
  <conditionalFormatting sqref="F74:F75 F69:F70 F62:F63 F56:F57 F46:F47 F40:F41 F34:F35 F28:F29 F105:F106 F101:F102 F90:F91 F85:F86 F81:F82 F50:F51 F18:F23">
    <cfRule type="expression" dxfId="14" priority="11">
      <formula>$L$8=1</formula>
    </cfRule>
  </conditionalFormatting>
  <conditionalFormatting sqref="F46 F40">
    <cfRule type="expression" dxfId="13" priority="20">
      <formula>#REF!=3</formula>
    </cfRule>
  </conditionalFormatting>
  <conditionalFormatting sqref="F50 F90">
    <cfRule type="expression" dxfId="12" priority="21">
      <formula>O11=3</formula>
    </cfRule>
  </conditionalFormatting>
  <conditionalFormatting sqref="F105 F101">
    <cfRule type="expression" dxfId="11" priority="22">
      <formula>O57=3</formula>
    </cfRule>
  </conditionalFormatting>
  <conditionalFormatting sqref="F95:F96">
    <cfRule type="expression" dxfId="10" priority="10">
      <formula>$L$8=1</formula>
    </cfRule>
  </conditionalFormatting>
  <conditionalFormatting sqref="F96">
    <cfRule type="expression" dxfId="9" priority="9">
      <formula>$L$8=2</formula>
    </cfRule>
  </conditionalFormatting>
  <conditionalFormatting sqref="F95">
    <cfRule type="expression" dxfId="8" priority="8">
      <formula>O55=3</formula>
    </cfRule>
  </conditionalFormatting>
  <conditionalFormatting sqref="F95:F96">
    <cfRule type="expression" dxfId="7" priority="7">
      <formula>$L$8=1</formula>
    </cfRule>
  </conditionalFormatting>
  <conditionalFormatting sqref="F69 F74 F81 F85 F90 F95 F101 F105">
    <cfRule type="expression" dxfId="6" priority="5">
      <formula>$L$8=1</formula>
    </cfRule>
    <cfRule type="expression" dxfId="5" priority="6">
      <formula>$L$8=1</formula>
    </cfRule>
  </conditionalFormatting>
  <conditionalFormatting sqref="F70 F75 F82 F86 F91 F96 F102 F106">
    <cfRule type="expression" dxfId="4" priority="4">
      <formula>$L$8=1</formula>
    </cfRule>
  </conditionalFormatting>
  <conditionalFormatting sqref="F28 F34 F18:F20">
    <cfRule type="expression" dxfId="3" priority="23">
      <formula>O1048559=3</formula>
    </cfRule>
  </conditionalFormatting>
  <conditionalFormatting sqref="H74">
    <cfRule type="expression" dxfId="2" priority="3">
      <formula>$L$8=1</formula>
    </cfRule>
  </conditionalFormatting>
  <conditionalFormatting sqref="H75">
    <cfRule type="expression" dxfId="1" priority="2">
      <formula>$L$8=1</formula>
    </cfRule>
  </conditionalFormatting>
  <conditionalFormatting sqref="H75">
    <cfRule type="expression" dxfId="0" priority="1">
      <formula>$L$8=2</formula>
    </cfRule>
  </conditionalFormatting>
  <dataValidations count="1">
    <dataValidation type="whole" allowBlank="1" showInputMessage="1" showErrorMessage="1" sqref="C15:C23 C27:C29 C33:C35 C39:C41 C55:C57 C45:C47 C61:C63 C73:C75 C69:C71" xr:uid="{00000000-0002-0000-0100-000000000000}">
      <formula1>0</formula1>
      <formula2>100</formula2>
    </dataValidation>
  </dataValidations>
  <printOptions horizontalCentered="1"/>
  <pageMargins left="0.75" right="0.75" top="0" bottom="0" header="0.5" footer="0.5"/>
  <pageSetup paperSize="5" scale="44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rtOver">
                <anchor moveWithCells="1" sizeWithCells="1">
                  <from>
                    <xdr:col>0</xdr:col>
                    <xdr:colOff>133350</xdr:colOff>
                    <xdr:row>5</xdr:row>
                    <xdr:rowOff>57150</xdr:rowOff>
                  </from>
                  <to>
                    <xdr:col>3</xdr:col>
                    <xdr:colOff>628650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37"/>
  <sheetViews>
    <sheetView showGridLines="0" zoomScale="60" zoomScaleNormal="60" workbookViewId="0">
      <selection activeCell="M21" sqref="L21:M21"/>
    </sheetView>
  </sheetViews>
  <sheetFormatPr defaultColWidth="11.42578125" defaultRowHeight="12.75" x14ac:dyDescent="0.2"/>
  <cols>
    <col min="1" max="1" width="53.7109375" customWidth="1"/>
    <col min="2" max="4" width="41" customWidth="1"/>
    <col min="5" max="5" width="25.28515625" customWidth="1"/>
  </cols>
  <sheetData>
    <row r="1" spans="1:8" s="19" customFormat="1" ht="23.25" customHeight="1" x14ac:dyDescent="0.2">
      <c r="A1" s="200" t="s">
        <v>98</v>
      </c>
      <c r="B1" s="114" t="s">
        <v>99</v>
      </c>
      <c r="C1" s="115" t="s">
        <v>100</v>
      </c>
      <c r="D1" s="114" t="s">
        <v>101</v>
      </c>
      <c r="E1" s="105"/>
      <c r="F1" s="104"/>
      <c r="G1" s="104"/>
      <c r="H1" s="104"/>
    </row>
    <row r="2" spans="1:8" s="19" customFormat="1" ht="33" customHeight="1" x14ac:dyDescent="0.2">
      <c r="A2" s="196"/>
      <c r="B2" s="116" t="s">
        <v>90</v>
      </c>
      <c r="C2" s="117" t="s">
        <v>90</v>
      </c>
      <c r="D2" s="116" t="s">
        <v>90</v>
      </c>
      <c r="E2" s="105"/>
      <c r="F2" s="104"/>
      <c r="G2" s="104"/>
      <c r="H2" s="104"/>
    </row>
    <row r="3" spans="1:8" s="19" customFormat="1" ht="23.65" customHeight="1" x14ac:dyDescent="0.2">
      <c r="A3" s="118" t="s">
        <v>68</v>
      </c>
      <c r="B3" s="119" t="s">
        <v>161</v>
      </c>
      <c r="C3" s="120" t="s">
        <v>165</v>
      </c>
      <c r="D3" s="119" t="s">
        <v>104</v>
      </c>
      <c r="E3" s="107"/>
      <c r="F3" s="104"/>
      <c r="G3" s="104"/>
      <c r="H3" s="104"/>
    </row>
    <row r="4" spans="1:8" s="19" customFormat="1" ht="23.65" customHeight="1" x14ac:dyDescent="0.2">
      <c r="A4" s="121" t="s">
        <v>102</v>
      </c>
      <c r="B4" s="122" t="s">
        <v>162</v>
      </c>
      <c r="C4" s="123" t="s">
        <v>166</v>
      </c>
      <c r="D4" s="122" t="s">
        <v>107</v>
      </c>
      <c r="E4" s="107"/>
      <c r="F4" s="104"/>
      <c r="G4" s="104"/>
      <c r="H4" s="104"/>
    </row>
    <row r="5" spans="1:8" s="19" customFormat="1" ht="24" customHeight="1" x14ac:dyDescent="0.2">
      <c r="A5" s="118" t="s">
        <v>103</v>
      </c>
      <c r="B5" s="119" t="s">
        <v>163</v>
      </c>
      <c r="C5" s="120" t="s">
        <v>167</v>
      </c>
      <c r="D5" s="119" t="s">
        <v>105</v>
      </c>
      <c r="E5" s="107"/>
      <c r="F5" s="104"/>
      <c r="G5" s="104"/>
      <c r="H5" s="104"/>
    </row>
    <row r="6" spans="1:8" s="19" customFormat="1" ht="31.9" customHeight="1" x14ac:dyDescent="0.2">
      <c r="A6" s="121" t="s">
        <v>106</v>
      </c>
      <c r="B6" s="122" t="s">
        <v>164</v>
      </c>
      <c r="C6" s="123" t="s">
        <v>168</v>
      </c>
      <c r="D6" s="122" t="s">
        <v>108</v>
      </c>
      <c r="E6" s="107"/>
      <c r="F6" s="104"/>
      <c r="G6" s="104"/>
      <c r="H6" s="104"/>
    </row>
    <row r="7" spans="1:8" s="19" customFormat="1" ht="24" customHeight="1" x14ac:dyDescent="0.2">
      <c r="A7" s="118" t="s">
        <v>109</v>
      </c>
      <c r="B7" s="194">
        <v>0.3</v>
      </c>
      <c r="C7" s="197">
        <v>0.3</v>
      </c>
      <c r="D7" s="194">
        <v>0.2</v>
      </c>
      <c r="E7" s="107"/>
      <c r="F7" s="104"/>
      <c r="G7" s="104"/>
      <c r="H7" s="104"/>
    </row>
    <row r="8" spans="1:8" s="19" customFormat="1" ht="24" customHeight="1" x14ac:dyDescent="0.2">
      <c r="A8" s="121" t="s">
        <v>110</v>
      </c>
      <c r="B8" s="196"/>
      <c r="C8" s="196"/>
      <c r="D8" s="196"/>
      <c r="E8" s="108"/>
      <c r="F8" s="104"/>
      <c r="G8" s="104"/>
      <c r="H8" s="104"/>
    </row>
    <row r="9" spans="1:8" s="19" customFormat="1" ht="33" customHeight="1" x14ac:dyDescent="0.2">
      <c r="A9" s="124" t="s">
        <v>111</v>
      </c>
      <c r="B9" s="125" t="s">
        <v>112</v>
      </c>
      <c r="C9" s="126" t="s">
        <v>112</v>
      </c>
      <c r="D9" s="125" t="s">
        <v>113</v>
      </c>
      <c r="E9" s="109"/>
      <c r="F9" s="104"/>
      <c r="G9" s="104"/>
      <c r="H9" s="104"/>
    </row>
    <row r="10" spans="1:8" s="19" customFormat="1" ht="27" customHeight="1" x14ac:dyDescent="0.2">
      <c r="A10" s="118" t="s">
        <v>114</v>
      </c>
      <c r="B10" s="198" t="s">
        <v>115</v>
      </c>
      <c r="C10" s="199" t="s">
        <v>116</v>
      </c>
      <c r="D10" s="198" t="s">
        <v>113</v>
      </c>
      <c r="E10" s="107"/>
      <c r="F10" s="104"/>
      <c r="G10" s="104"/>
      <c r="H10" s="104"/>
    </row>
    <row r="11" spans="1:8" s="19" customFormat="1" ht="24" customHeight="1" x14ac:dyDescent="0.2">
      <c r="A11" s="121" t="s">
        <v>118</v>
      </c>
      <c r="B11" s="196"/>
      <c r="C11" s="196"/>
      <c r="D11" s="196"/>
      <c r="E11" s="107"/>
      <c r="F11" s="104"/>
      <c r="G11" s="104"/>
      <c r="H11" s="104"/>
    </row>
    <row r="12" spans="1:8" s="19" customFormat="1" ht="24" customHeight="1" x14ac:dyDescent="0.2">
      <c r="A12" s="118" t="s">
        <v>119</v>
      </c>
      <c r="B12" s="119"/>
      <c r="C12" s="120"/>
      <c r="D12" s="119"/>
      <c r="E12" s="107"/>
      <c r="F12" s="104"/>
      <c r="G12" s="104"/>
      <c r="H12" s="104"/>
    </row>
    <row r="13" spans="1:8" s="19" customFormat="1" ht="24" customHeight="1" x14ac:dyDescent="0.2">
      <c r="A13" s="127" t="s">
        <v>120</v>
      </c>
      <c r="B13" s="128" t="s">
        <v>121</v>
      </c>
      <c r="C13" s="129" t="s">
        <v>122</v>
      </c>
      <c r="D13" s="128" t="s">
        <v>117</v>
      </c>
      <c r="E13" s="107"/>
      <c r="F13" s="104"/>
      <c r="G13" s="104"/>
      <c r="H13" s="104"/>
    </row>
    <row r="14" spans="1:8" s="19" customFormat="1" ht="24" customHeight="1" x14ac:dyDescent="0.2">
      <c r="A14" s="121" t="s">
        <v>123</v>
      </c>
      <c r="B14" s="130" t="s">
        <v>122</v>
      </c>
      <c r="C14" s="131" t="s">
        <v>124</v>
      </c>
      <c r="D14" s="132"/>
      <c r="E14" s="109"/>
      <c r="F14" s="104"/>
      <c r="G14" s="104"/>
      <c r="H14" s="104"/>
    </row>
    <row r="15" spans="1:8" s="19" customFormat="1" ht="24" customHeight="1" x14ac:dyDescent="0.2">
      <c r="A15" s="118" t="s">
        <v>125</v>
      </c>
      <c r="B15" s="194">
        <v>0</v>
      </c>
      <c r="C15" s="197">
        <v>0</v>
      </c>
      <c r="D15" s="194">
        <v>0</v>
      </c>
      <c r="E15" s="107"/>
      <c r="F15" s="104"/>
      <c r="G15" s="104"/>
      <c r="H15" s="104"/>
    </row>
    <row r="16" spans="1:8" s="19" customFormat="1" ht="24" customHeight="1" x14ac:dyDescent="0.2">
      <c r="A16" s="127" t="s">
        <v>126</v>
      </c>
      <c r="B16" s="195"/>
      <c r="C16" s="195"/>
      <c r="D16" s="195"/>
      <c r="E16" s="107"/>
      <c r="F16" s="104"/>
      <c r="G16" s="104"/>
      <c r="H16" s="104"/>
    </row>
    <row r="17" spans="1:8" s="19" customFormat="1" ht="24" customHeight="1" x14ac:dyDescent="0.2">
      <c r="A17" s="121" t="s">
        <v>127</v>
      </c>
      <c r="B17" s="196"/>
      <c r="C17" s="196"/>
      <c r="D17" s="196"/>
      <c r="E17" s="107"/>
      <c r="F17" s="104"/>
      <c r="G17" s="104"/>
      <c r="H17" s="104"/>
    </row>
    <row r="18" spans="1:8" s="19" customFormat="1" ht="24" customHeight="1" x14ac:dyDescent="0.2">
      <c r="A18" s="124" t="s">
        <v>128</v>
      </c>
      <c r="B18" s="125" t="s">
        <v>129</v>
      </c>
      <c r="C18" s="126" t="s">
        <v>129</v>
      </c>
      <c r="D18" s="125" t="s">
        <v>113</v>
      </c>
      <c r="E18" s="109"/>
      <c r="F18" s="104"/>
      <c r="G18" s="104"/>
      <c r="H18" s="104"/>
    </row>
    <row r="19" spans="1:8" s="19" customFormat="1" ht="24" customHeight="1" x14ac:dyDescent="0.2">
      <c r="A19" s="124" t="s">
        <v>130</v>
      </c>
      <c r="B19" s="133">
        <v>0</v>
      </c>
      <c r="C19" s="134">
        <v>0</v>
      </c>
      <c r="D19" s="125" t="s">
        <v>113</v>
      </c>
      <c r="E19" s="107"/>
      <c r="F19" s="104"/>
      <c r="G19" s="104"/>
      <c r="H19" s="104"/>
    </row>
    <row r="20" spans="1:8" s="19" customFormat="1" ht="24" customHeight="1" x14ac:dyDescent="0.2">
      <c r="A20" s="118" t="s">
        <v>131</v>
      </c>
      <c r="B20" s="198" t="s">
        <v>132</v>
      </c>
      <c r="C20" s="199" t="s">
        <v>132</v>
      </c>
      <c r="D20" s="198" t="s">
        <v>133</v>
      </c>
      <c r="E20" s="107"/>
      <c r="F20" s="104"/>
      <c r="G20" s="104"/>
      <c r="H20" s="104"/>
    </row>
    <row r="21" spans="1:8" s="19" customFormat="1" ht="24" customHeight="1" x14ac:dyDescent="0.2">
      <c r="A21" s="141" t="s">
        <v>134</v>
      </c>
      <c r="B21" s="196"/>
      <c r="C21" s="196"/>
      <c r="D21" s="196"/>
      <c r="E21" s="107"/>
      <c r="F21" s="104"/>
      <c r="G21" s="104"/>
      <c r="H21" s="104"/>
    </row>
    <row r="22" spans="1:8" s="19" customFormat="1" ht="24" customHeight="1" x14ac:dyDescent="0.2">
      <c r="A22" s="118" t="s">
        <v>135</v>
      </c>
      <c r="B22" s="119"/>
      <c r="C22" s="120"/>
      <c r="D22" s="119"/>
      <c r="E22" s="107"/>
      <c r="F22" s="104"/>
      <c r="G22" s="104"/>
      <c r="H22" s="104"/>
    </row>
    <row r="23" spans="1:8" s="19" customFormat="1" ht="24" customHeight="1" x14ac:dyDescent="0.2">
      <c r="A23" s="135" t="s">
        <v>136</v>
      </c>
      <c r="B23" s="128"/>
      <c r="C23" s="129"/>
      <c r="D23" s="128"/>
      <c r="E23" s="109"/>
      <c r="F23" s="104"/>
      <c r="G23" s="104"/>
      <c r="H23" s="104"/>
    </row>
    <row r="24" spans="1:8" s="19" customFormat="1" ht="24" customHeight="1" x14ac:dyDescent="0.2">
      <c r="A24" s="127" t="s">
        <v>15</v>
      </c>
      <c r="B24" s="128" t="s">
        <v>137</v>
      </c>
      <c r="C24" s="129" t="s">
        <v>137</v>
      </c>
      <c r="D24" s="128"/>
      <c r="E24" s="107"/>
      <c r="F24" s="104"/>
      <c r="G24" s="104"/>
      <c r="H24" s="104"/>
    </row>
    <row r="25" spans="1:8" s="19" customFormat="1" ht="24" customHeight="1" x14ac:dyDescent="0.2">
      <c r="A25" s="127" t="s">
        <v>138</v>
      </c>
      <c r="B25" s="128" t="s">
        <v>139</v>
      </c>
      <c r="C25" s="129" t="s">
        <v>140</v>
      </c>
      <c r="D25" s="128" t="s">
        <v>113</v>
      </c>
      <c r="E25" s="107"/>
      <c r="F25" s="104"/>
      <c r="G25" s="104"/>
      <c r="H25" s="104"/>
    </row>
    <row r="26" spans="1:8" s="19" customFormat="1" ht="24" customHeight="1" x14ac:dyDescent="0.2">
      <c r="A26" s="127" t="s">
        <v>141</v>
      </c>
      <c r="B26" s="128" t="s">
        <v>124</v>
      </c>
      <c r="C26" s="129" t="s">
        <v>142</v>
      </c>
      <c r="D26" s="128"/>
      <c r="E26" s="109"/>
      <c r="F26" s="104"/>
      <c r="G26" s="104"/>
      <c r="H26" s="104"/>
    </row>
    <row r="27" spans="1:8" s="19" customFormat="1" ht="15.75" customHeight="1" x14ac:dyDescent="0.3">
      <c r="A27" s="136"/>
      <c r="B27" s="137"/>
      <c r="C27" s="137"/>
      <c r="D27" s="137"/>
      <c r="E27" s="107"/>
      <c r="F27" s="104"/>
      <c r="G27" s="104"/>
      <c r="H27" s="104"/>
    </row>
    <row r="28" spans="1:8" s="19" customFormat="1" ht="15.75" customHeight="1" x14ac:dyDescent="0.3">
      <c r="A28" s="137"/>
      <c r="B28" s="137"/>
      <c r="C28" s="137"/>
      <c r="D28" s="137"/>
      <c r="E28" s="107"/>
      <c r="F28" s="104"/>
      <c r="G28" s="104"/>
      <c r="H28" s="104"/>
    </row>
    <row r="29" spans="1:8" s="19" customFormat="1" ht="28.9" customHeight="1" x14ac:dyDescent="0.2">
      <c r="A29" s="118" t="s">
        <v>143</v>
      </c>
      <c r="B29" s="116" t="str">
        <f t="shared" ref="B29:D29" si="0">+B1</f>
        <v>Buy-Up PPO Medical</v>
      </c>
      <c r="C29" s="117" t="str">
        <f t="shared" si="0"/>
        <v>Base PPO Medical</v>
      </c>
      <c r="D29" s="116" t="str">
        <f t="shared" si="0"/>
        <v>HDHP/HSA Medical</v>
      </c>
      <c r="E29" s="107"/>
      <c r="F29" s="104"/>
      <c r="G29" s="104"/>
      <c r="H29" s="104"/>
    </row>
    <row r="30" spans="1:8" s="19" customFormat="1" ht="24" customHeight="1" x14ac:dyDescent="0.2">
      <c r="A30" s="118" t="s">
        <v>144</v>
      </c>
      <c r="B30" s="138">
        <v>206.89</v>
      </c>
      <c r="C30" s="139">
        <v>113.36</v>
      </c>
      <c r="D30" s="138">
        <v>0</v>
      </c>
      <c r="E30" s="107"/>
      <c r="F30" s="104"/>
      <c r="G30" s="104"/>
      <c r="H30" s="104"/>
    </row>
    <row r="31" spans="1:8" s="5" customFormat="1" ht="24" customHeight="1" x14ac:dyDescent="0.2">
      <c r="A31" s="140" t="s">
        <v>145</v>
      </c>
      <c r="B31" s="138">
        <v>634.08000000000004</v>
      </c>
      <c r="C31" s="139">
        <v>432.13</v>
      </c>
      <c r="D31" s="138">
        <v>301.75</v>
      </c>
      <c r="E31" s="105"/>
      <c r="F31" s="110"/>
      <c r="G31" s="110"/>
      <c r="H31" s="110"/>
    </row>
    <row r="32" spans="1:8" s="5" customFormat="1" ht="24" customHeight="1" x14ac:dyDescent="0.2">
      <c r="A32" s="140" t="s">
        <v>146</v>
      </c>
      <c r="B32" s="138">
        <v>387.9</v>
      </c>
      <c r="C32" s="139">
        <v>226.71</v>
      </c>
      <c r="D32" s="138">
        <v>129.22</v>
      </c>
      <c r="E32" s="113"/>
      <c r="F32" s="110"/>
      <c r="G32" s="110"/>
      <c r="H32" s="110"/>
    </row>
    <row r="33" spans="1:8" s="5" customFormat="1" ht="24" customHeight="1" x14ac:dyDescent="0.2">
      <c r="A33" s="140" t="s">
        <v>147</v>
      </c>
      <c r="B33" s="138">
        <v>939.53</v>
      </c>
      <c r="C33" s="139">
        <v>625.16</v>
      </c>
      <c r="D33" s="138">
        <v>434.69</v>
      </c>
      <c r="E33" s="113"/>
      <c r="F33" s="110"/>
      <c r="G33" s="110"/>
      <c r="H33" s="110"/>
    </row>
    <row r="34" spans="1:8" s="5" customFormat="1" x14ac:dyDescent="0.2">
      <c r="A34" s="106"/>
      <c r="B34" s="113"/>
      <c r="C34" s="113"/>
      <c r="D34" s="113"/>
      <c r="E34" s="113"/>
      <c r="F34" s="110"/>
      <c r="G34" s="110"/>
      <c r="H34" s="110"/>
    </row>
    <row r="35" spans="1:8" s="5" customFormat="1" x14ac:dyDescent="0.2">
      <c r="A35" s="106"/>
      <c r="B35" s="113"/>
      <c r="C35" s="113"/>
      <c r="D35" s="113"/>
      <c r="E35" s="113"/>
      <c r="F35" s="110"/>
      <c r="G35" s="110"/>
      <c r="H35" s="110"/>
    </row>
    <row r="36" spans="1:8" x14ac:dyDescent="0.2">
      <c r="A36" s="111"/>
      <c r="B36" s="111"/>
      <c r="C36" s="111"/>
      <c r="D36" s="111"/>
      <c r="E36" s="111"/>
      <c r="F36" s="111"/>
      <c r="G36" s="111"/>
      <c r="H36" s="111"/>
    </row>
    <row r="37" spans="1:8" x14ac:dyDescent="0.2">
      <c r="A37" s="112"/>
      <c r="B37" s="111"/>
      <c r="C37" s="111"/>
      <c r="D37" s="111"/>
      <c r="E37" s="111"/>
      <c r="F37" s="111"/>
      <c r="G37" s="111"/>
      <c r="H37" s="111"/>
    </row>
  </sheetData>
  <sheetProtection selectLockedCells="1" selectUnlockedCells="1"/>
  <mergeCells count="13">
    <mergeCell ref="A1:A2"/>
    <mergeCell ref="B7:B8"/>
    <mergeCell ref="C7:C8"/>
    <mergeCell ref="D7:D8"/>
    <mergeCell ref="B10:B11"/>
    <mergeCell ref="C10:C11"/>
    <mergeCell ref="D10:D11"/>
    <mergeCell ref="B15:B17"/>
    <mergeCell ref="C15:C17"/>
    <mergeCell ref="D15:D17"/>
    <mergeCell ref="B20:B21"/>
    <mergeCell ref="C20:C21"/>
    <mergeCell ref="D20:D21"/>
  </mergeCells>
  <printOptions horizontalCentered="1"/>
  <pageMargins left="0" right="0" top="0.75" bottom="0.5" header="0.5" footer="0.5"/>
  <pageSetup scale="85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1:R76"/>
  <sheetViews>
    <sheetView topLeftCell="A4" workbookViewId="0">
      <selection activeCell="C9" sqref="C9"/>
    </sheetView>
  </sheetViews>
  <sheetFormatPr defaultColWidth="8.7109375" defaultRowHeight="12.75" x14ac:dyDescent="0.2"/>
  <cols>
    <col min="1" max="1" width="3.42578125" customWidth="1"/>
    <col min="2" max="2" width="22.7109375" customWidth="1"/>
    <col min="3" max="3" width="14.28515625" customWidth="1"/>
    <col min="4" max="4" width="19" customWidth="1"/>
    <col min="5" max="5" width="21.7109375" bestFit="1" customWidth="1"/>
    <col min="6" max="6" width="14.28515625" customWidth="1"/>
    <col min="7" max="7" width="10.42578125" bestFit="1" customWidth="1"/>
    <col min="8" max="8" width="9.28515625" customWidth="1"/>
    <col min="10" max="10" width="8" customWidth="1"/>
    <col min="12" max="12" width="8.7109375" customWidth="1"/>
    <col min="14" max="14" width="9.7109375" customWidth="1"/>
    <col min="16" max="16" width="8.7109375" customWidth="1"/>
  </cols>
  <sheetData>
    <row r="1" spans="2:17" hidden="1" x14ac:dyDescent="0.2"/>
    <row r="2" spans="2:17" hidden="1" x14ac:dyDescent="0.2"/>
    <row r="3" spans="2:17" hidden="1" x14ac:dyDescent="0.2"/>
    <row r="4" spans="2:17" ht="18" x14ac:dyDescent="0.25">
      <c r="B4" s="13" t="s">
        <v>42</v>
      </c>
    </row>
    <row r="5" spans="2:17" x14ac:dyDescent="0.2">
      <c r="B5" s="16"/>
      <c r="C5" t="s">
        <v>43</v>
      </c>
    </row>
    <row r="7" spans="2:17" x14ac:dyDescent="0.2">
      <c r="C7" s="10" t="s">
        <v>148</v>
      </c>
      <c r="D7" s="10" t="s">
        <v>149</v>
      </c>
      <c r="E7" s="10" t="s">
        <v>48</v>
      </c>
    </row>
    <row r="8" spans="2:17" x14ac:dyDescent="0.2">
      <c r="B8" s="5" t="s">
        <v>14</v>
      </c>
      <c r="C8" s="6">
        <v>1</v>
      </c>
      <c r="D8" s="6">
        <v>2</v>
      </c>
      <c r="E8" s="6">
        <v>3</v>
      </c>
      <c r="G8" s="6">
        <v>1</v>
      </c>
      <c r="H8" s="6">
        <v>2</v>
      </c>
      <c r="I8" s="6">
        <v>3</v>
      </c>
    </row>
    <row r="9" spans="2:17" x14ac:dyDescent="0.2">
      <c r="B9" t="s">
        <v>1</v>
      </c>
      <c r="C9" s="3">
        <v>1250</v>
      </c>
      <c r="D9" s="3">
        <v>2000</v>
      </c>
      <c r="E9" s="3">
        <v>3500</v>
      </c>
    </row>
    <row r="10" spans="2:17" x14ac:dyDescent="0.2">
      <c r="B10" t="s">
        <v>7</v>
      </c>
      <c r="C10" s="3">
        <v>2500</v>
      </c>
      <c r="D10" s="3">
        <v>4000</v>
      </c>
      <c r="E10" s="3">
        <v>7000</v>
      </c>
    </row>
    <row r="11" spans="2:17" x14ac:dyDescent="0.2">
      <c r="B11" t="s">
        <v>9</v>
      </c>
      <c r="C11" s="4">
        <v>0.7</v>
      </c>
      <c r="D11" s="4">
        <v>0.7</v>
      </c>
      <c r="E11" s="4">
        <v>0.8</v>
      </c>
    </row>
    <row r="12" spans="2:17" x14ac:dyDescent="0.2">
      <c r="B12" t="s">
        <v>2</v>
      </c>
      <c r="C12" s="3">
        <v>4000</v>
      </c>
      <c r="D12" s="3">
        <v>6000</v>
      </c>
      <c r="E12" s="3">
        <v>5500</v>
      </c>
    </row>
    <row r="13" spans="2:17" x14ac:dyDescent="0.2">
      <c r="B13" t="s">
        <v>10</v>
      </c>
      <c r="C13" s="3">
        <v>8000</v>
      </c>
      <c r="D13" s="3">
        <v>12000</v>
      </c>
      <c r="E13" s="3">
        <v>11000</v>
      </c>
    </row>
    <row r="14" spans="2:17" x14ac:dyDescent="0.2">
      <c r="C14" s="3"/>
      <c r="D14" s="3"/>
      <c r="E14" s="3"/>
      <c r="K14" s="201" t="s">
        <v>44</v>
      </c>
      <c r="L14" s="201"/>
      <c r="M14" s="201"/>
      <c r="O14" s="201" t="s">
        <v>45</v>
      </c>
      <c r="P14" s="201"/>
      <c r="Q14" s="201"/>
    </row>
    <row r="15" spans="2:17" x14ac:dyDescent="0.2">
      <c r="B15" s="5" t="s">
        <v>18</v>
      </c>
      <c r="C15" s="6">
        <v>1</v>
      </c>
      <c r="D15" s="6">
        <v>2</v>
      </c>
      <c r="E15" s="6">
        <v>3</v>
      </c>
      <c r="G15" s="6">
        <v>1</v>
      </c>
      <c r="H15" s="6">
        <v>2</v>
      </c>
      <c r="I15" s="6">
        <v>3</v>
      </c>
      <c r="K15" s="6">
        <v>1</v>
      </c>
      <c r="L15" s="6">
        <v>2</v>
      </c>
      <c r="M15" s="6">
        <v>2</v>
      </c>
      <c r="O15" s="6">
        <v>1</v>
      </c>
      <c r="P15" s="6">
        <v>2</v>
      </c>
      <c r="Q15" s="6">
        <v>2</v>
      </c>
    </row>
    <row r="16" spans="2:17" x14ac:dyDescent="0.2">
      <c r="B16" t="s">
        <v>19</v>
      </c>
      <c r="C16" s="3">
        <v>30</v>
      </c>
      <c r="D16" s="3">
        <v>40</v>
      </c>
      <c r="E16" s="14">
        <v>140</v>
      </c>
      <c r="G16">
        <f>+C16*'Step 2 - Plan Cost Estimator'!$C$27</f>
        <v>0</v>
      </c>
      <c r="H16">
        <f>+D16*'Step 2 - Plan Cost Estimator'!$C$27</f>
        <v>0</v>
      </c>
      <c r="I16">
        <f>+E16*'Step 2 - Plan Cost Estimator'!$C$27</f>
        <v>0</v>
      </c>
      <c r="K16">
        <f>+C16*'Step 2 - Plan Cost Estimator'!$C$28</f>
        <v>0</v>
      </c>
      <c r="L16">
        <f>+D16*'Step 2 - Plan Cost Estimator'!$C$28</f>
        <v>0</v>
      </c>
      <c r="M16">
        <f>+E16*'Step 2 - Plan Cost Estimator'!$C$28</f>
        <v>0</v>
      </c>
      <c r="O16">
        <f>+C16*'Step 2 - Plan Cost Estimator'!$C$29</f>
        <v>0</v>
      </c>
      <c r="P16">
        <f>+D16*'Step 2 - Plan Cost Estimator'!$C$29</f>
        <v>0</v>
      </c>
      <c r="Q16">
        <f>+E16*'Step 2 - Plan Cost Estimator'!$C$29</f>
        <v>0</v>
      </c>
    </row>
    <row r="17" spans="2:18" x14ac:dyDescent="0.2">
      <c r="B17" t="s">
        <v>20</v>
      </c>
      <c r="C17" s="3">
        <v>40</v>
      </c>
      <c r="D17" s="3">
        <v>50</v>
      </c>
      <c r="E17" s="14">
        <v>195</v>
      </c>
      <c r="G17">
        <f>+'Step 2 - Plan Cost Estimator'!$C$39*'Plan Data'!C17</f>
        <v>0</v>
      </c>
      <c r="H17">
        <f>+'Step 2 - Plan Cost Estimator'!$C$39*'Plan Data'!D17</f>
        <v>0</v>
      </c>
      <c r="I17">
        <f>+'Step 2 - Plan Cost Estimator'!$C$39*'Plan Data'!E17</f>
        <v>0</v>
      </c>
      <c r="K17">
        <f>+'Step 2 - Plan Cost Estimator'!$C$40*'Plan Data'!C17</f>
        <v>0</v>
      </c>
      <c r="L17">
        <f>+'Step 2 - Plan Cost Estimator'!$C$40*'Plan Data'!D17</f>
        <v>0</v>
      </c>
      <c r="M17">
        <f>+'Step 2 - Plan Cost Estimator'!$C$40*'Plan Data'!E17</f>
        <v>0</v>
      </c>
      <c r="O17">
        <f>+'Step 2 - Plan Cost Estimator'!$C$41*'Plan Data'!C17</f>
        <v>0</v>
      </c>
      <c r="P17">
        <f>+'Step 2 - Plan Cost Estimator'!$C$41*'Plan Data'!D17</f>
        <v>0</v>
      </c>
      <c r="Q17">
        <f>+'Step 2 - Plan Cost Estimator'!$C$41*'Plan Data'!E17</f>
        <v>0</v>
      </c>
    </row>
    <row r="18" spans="2:18" x14ac:dyDescent="0.2">
      <c r="B18" t="s">
        <v>31</v>
      </c>
      <c r="C18" s="3">
        <v>0</v>
      </c>
      <c r="D18" s="18">
        <v>0</v>
      </c>
      <c r="E18" s="14">
        <v>0</v>
      </c>
      <c r="G18">
        <f>+'Step 2 - Plan Cost Estimator'!$C$33*'Plan Data'!C18</f>
        <v>0</v>
      </c>
      <c r="H18">
        <f>+'Step 2 - Plan Cost Estimator'!$C$33*'Plan Data'!D18</f>
        <v>0</v>
      </c>
      <c r="I18">
        <f>+'Step 2 - Plan Cost Estimator'!$C$33*'Plan Data'!E18</f>
        <v>0</v>
      </c>
      <c r="K18">
        <f>+'Step 2 - Plan Cost Estimator'!$C$34*'Plan Data'!C18</f>
        <v>0</v>
      </c>
      <c r="L18">
        <f>+'Step 2 - Plan Cost Estimator'!$C$34*'Plan Data'!D18</f>
        <v>0</v>
      </c>
      <c r="M18">
        <f>+'Step 2 - Plan Cost Estimator'!$C$34*'Plan Data'!E18</f>
        <v>0</v>
      </c>
      <c r="O18">
        <f>+'Step 2 - Plan Cost Estimator'!$C$35*'Plan Data'!C18</f>
        <v>0</v>
      </c>
      <c r="P18">
        <f>+'Step 2 - Plan Cost Estimator'!$C$35*'Plan Data'!D18</f>
        <v>0</v>
      </c>
      <c r="Q18">
        <f>+'Step 2 - Plan Cost Estimator'!$C$35*'Plan Data'!E18</f>
        <v>0</v>
      </c>
    </row>
    <row r="19" spans="2:18" x14ac:dyDescent="0.2">
      <c r="B19" t="s">
        <v>22</v>
      </c>
      <c r="C19" s="3"/>
      <c r="D19" s="3"/>
      <c r="E19" s="3"/>
      <c r="G19" s="5">
        <f>SUM(G16:G17)</f>
        <v>0</v>
      </c>
      <c r="H19" s="5">
        <f>SUM(H16:H17)</f>
        <v>0</v>
      </c>
      <c r="I19" s="5">
        <f>SUM(I16:I17)</f>
        <v>0</v>
      </c>
      <c r="K19" s="5">
        <f>SUM(K16:K17)</f>
        <v>0</v>
      </c>
      <c r="L19" s="5">
        <f>SUM(L16:L17)</f>
        <v>0</v>
      </c>
      <c r="M19" s="5">
        <f>SUM(M16:M17)</f>
        <v>0</v>
      </c>
      <c r="O19" s="5">
        <f>SUM(O16:O17)</f>
        <v>0</v>
      </c>
      <c r="P19" s="5">
        <f>SUM(P16:P17)</f>
        <v>0</v>
      </c>
      <c r="Q19" s="5">
        <f>SUM(Q16:Q17)</f>
        <v>0</v>
      </c>
    </row>
    <row r="20" spans="2:18" x14ac:dyDescent="0.2">
      <c r="C20" s="3"/>
      <c r="D20" s="3"/>
      <c r="E20" s="3"/>
    </row>
    <row r="21" spans="2:18" x14ac:dyDescent="0.2">
      <c r="C21" s="3"/>
      <c r="D21" s="3"/>
      <c r="E21" s="3"/>
    </row>
    <row r="22" spans="2:18" x14ac:dyDescent="0.2">
      <c r="C22" s="3"/>
      <c r="D22" s="3"/>
      <c r="E22" s="3"/>
    </row>
    <row r="23" spans="2:18" x14ac:dyDescent="0.2">
      <c r="C23" s="3"/>
      <c r="D23" s="3"/>
      <c r="E23" s="3"/>
      <c r="K23" s="201" t="s">
        <v>44</v>
      </c>
      <c r="L23" s="201"/>
      <c r="M23" s="201"/>
      <c r="O23" s="201" t="s">
        <v>45</v>
      </c>
      <c r="P23" s="201"/>
      <c r="Q23" s="201"/>
    </row>
    <row r="24" spans="2:18" x14ac:dyDescent="0.2">
      <c r="B24" s="5" t="s">
        <v>0</v>
      </c>
      <c r="C24" s="17" t="s">
        <v>54</v>
      </c>
      <c r="D24" s="17" t="s">
        <v>55</v>
      </c>
      <c r="E24" s="17" t="s">
        <v>53</v>
      </c>
      <c r="F24" s="17"/>
      <c r="G24" s="6">
        <v>1</v>
      </c>
      <c r="H24" s="6">
        <v>2</v>
      </c>
      <c r="I24" s="17" t="s">
        <v>67</v>
      </c>
      <c r="J24" s="19"/>
      <c r="K24" s="6">
        <v>1</v>
      </c>
      <c r="L24" s="6">
        <v>2</v>
      </c>
      <c r="M24" s="17" t="s">
        <v>67</v>
      </c>
      <c r="N24" s="19"/>
      <c r="O24" s="6">
        <v>1</v>
      </c>
      <c r="P24" s="6">
        <v>2</v>
      </c>
      <c r="Q24" s="17" t="s">
        <v>67</v>
      </c>
      <c r="R24" s="19"/>
    </row>
    <row r="25" spans="2:18" x14ac:dyDescent="0.2">
      <c r="B25" t="s">
        <v>11</v>
      </c>
      <c r="C25" s="3">
        <v>15</v>
      </c>
      <c r="D25" s="3">
        <v>15</v>
      </c>
      <c r="E25" s="14">
        <v>45</v>
      </c>
      <c r="F25" s="3"/>
      <c r="G25">
        <f>+C25*'Step 2 - Plan Cost Estimator'!$C$15</f>
        <v>0</v>
      </c>
      <c r="H25">
        <f>+D25*'Step 2 - Plan Cost Estimator'!$C$15</f>
        <v>0</v>
      </c>
      <c r="I25">
        <f>+E25*'Step 2 - Plan Cost Estimator'!$C$15</f>
        <v>0</v>
      </c>
      <c r="K25">
        <f>+C25*'Step 2 - Plan Cost Estimator'!$C$18</f>
        <v>0</v>
      </c>
      <c r="L25">
        <f>+D25*'Step 2 - Plan Cost Estimator'!$C$18</f>
        <v>0</v>
      </c>
      <c r="M25">
        <f>+E25*'Step 2 - Plan Cost Estimator'!$C$18</f>
        <v>0</v>
      </c>
      <c r="O25">
        <f>+C25*'Step 2 - Plan Cost Estimator'!$C$21</f>
        <v>0</v>
      </c>
      <c r="P25">
        <f>+D25*'Step 2 - Plan Cost Estimator'!$C$21</f>
        <v>0</v>
      </c>
      <c r="Q25">
        <f>+E25*'Step 2 - Plan Cost Estimator'!$C$21</f>
        <v>0</v>
      </c>
    </row>
    <row r="26" spans="2:18" x14ac:dyDescent="0.2">
      <c r="B26" t="s">
        <v>12</v>
      </c>
      <c r="C26" s="3">
        <v>25</v>
      </c>
      <c r="D26" s="3">
        <v>35</v>
      </c>
      <c r="E26" s="14">
        <v>380</v>
      </c>
      <c r="F26" s="3"/>
      <c r="G26">
        <f>+'Step 2 - Plan Cost Estimator'!$C$16*'Plan Data'!C26</f>
        <v>0</v>
      </c>
      <c r="H26">
        <f>+'Step 2 - Plan Cost Estimator'!$C$16*'Plan Data'!D26</f>
        <v>0</v>
      </c>
      <c r="I26">
        <f>+'Step 2 - Plan Cost Estimator'!$C$16*'Plan Data'!E26</f>
        <v>0</v>
      </c>
      <c r="K26">
        <f>+'Step 2 - Plan Cost Estimator'!$C$19*'Plan Data'!C26</f>
        <v>0</v>
      </c>
      <c r="L26">
        <f>+'Step 2 - Plan Cost Estimator'!$C$19*'Plan Data'!D26</f>
        <v>0</v>
      </c>
      <c r="M26">
        <f>+'Step 2 - Plan Cost Estimator'!$C$19*'Plan Data'!E26</f>
        <v>0</v>
      </c>
      <c r="O26">
        <f>+C26*'Step 2 - Plan Cost Estimator'!$C$22</f>
        <v>0</v>
      </c>
      <c r="P26">
        <f>+D26*'Step 2 - Plan Cost Estimator'!$C$22</f>
        <v>0</v>
      </c>
      <c r="Q26">
        <f>+E26*'Step 2 - Plan Cost Estimator'!$C$22</f>
        <v>0</v>
      </c>
    </row>
    <row r="27" spans="2:18" x14ac:dyDescent="0.2">
      <c r="B27" t="s">
        <v>13</v>
      </c>
      <c r="C27" s="3">
        <v>50</v>
      </c>
      <c r="D27" s="3">
        <v>75</v>
      </c>
      <c r="E27" s="14">
        <v>705</v>
      </c>
      <c r="F27" s="3"/>
      <c r="G27" s="12">
        <f>+'Step 2 - Plan Cost Estimator'!$C$17*'Plan Data'!C27</f>
        <v>0</v>
      </c>
      <c r="H27" s="12">
        <f>+'Step 2 - Plan Cost Estimator'!$C$17*'Plan Data'!D27</f>
        <v>0</v>
      </c>
      <c r="I27" s="12">
        <f>+'Step 2 - Plan Cost Estimator'!$C$17*'Plan Data'!E27</f>
        <v>0</v>
      </c>
      <c r="J27" s="12"/>
      <c r="K27" s="12">
        <f>+'Step 2 - Plan Cost Estimator'!$C$20*'Plan Data'!C27</f>
        <v>0</v>
      </c>
      <c r="L27" s="12">
        <f>+'Step 2 - Plan Cost Estimator'!$C$20*'Plan Data'!D27</f>
        <v>0</v>
      </c>
      <c r="M27" s="12">
        <f>+'Step 2 - Plan Cost Estimator'!$C$20*'Plan Data'!E27</f>
        <v>0</v>
      </c>
      <c r="N27" s="12"/>
      <c r="O27" s="12">
        <f>+C27*'Step 2 - Plan Cost Estimator'!$C$23</f>
        <v>0</v>
      </c>
      <c r="P27" s="12">
        <f>+D27*'Step 2 - Plan Cost Estimator'!$C$23</f>
        <v>0</v>
      </c>
      <c r="Q27" s="12">
        <f>+E27*'Step 2 - Plan Cost Estimator'!$C$23</f>
        <v>0</v>
      </c>
    </row>
    <row r="28" spans="2:18" x14ac:dyDescent="0.2">
      <c r="C28" s="20"/>
      <c r="D28" s="20"/>
      <c r="E28" s="21"/>
      <c r="F28" s="21" t="s">
        <v>61</v>
      </c>
      <c r="G28">
        <f>SUM(G25:G27)</f>
        <v>0</v>
      </c>
      <c r="H28">
        <f>SUM(H25:H27)</f>
        <v>0</v>
      </c>
      <c r="I28">
        <f>SUM(I25:I27)</f>
        <v>0</v>
      </c>
      <c r="K28">
        <f>SUM(K25:K27)</f>
        <v>0</v>
      </c>
      <c r="L28">
        <f t="shared" ref="L28" si="0">SUM(L25:L27)</f>
        <v>0</v>
      </c>
      <c r="M28">
        <f>SUM(M25:M27)</f>
        <v>0</v>
      </c>
      <c r="O28">
        <f>SUM(O25:O27)</f>
        <v>0</v>
      </c>
      <c r="P28">
        <f t="shared" ref="P28" si="1">SUM(P25:P27)</f>
        <v>0</v>
      </c>
      <c r="Q28">
        <f>SUM(Q25:Q27)</f>
        <v>0</v>
      </c>
    </row>
    <row r="29" spans="2:18" x14ac:dyDescent="0.2">
      <c r="C29" s="3"/>
      <c r="D29" s="3"/>
      <c r="E29" s="3"/>
      <c r="G29" s="6">
        <v>1</v>
      </c>
      <c r="H29" s="6">
        <v>2</v>
      </c>
      <c r="I29" s="6">
        <v>3</v>
      </c>
    </row>
    <row r="30" spans="2:18" x14ac:dyDescent="0.2">
      <c r="B30" s="19" t="s">
        <v>58</v>
      </c>
      <c r="C30" s="3">
        <v>100</v>
      </c>
      <c r="D30" s="3">
        <v>200</v>
      </c>
      <c r="E30" s="15">
        <v>0</v>
      </c>
      <c r="G30">
        <f>+C30*'Step 2 - Plan Cost Estimator'!$C$45</f>
        <v>0</v>
      </c>
      <c r="H30">
        <f>+D30*'Step 2 - Plan Cost Estimator'!$C$45</f>
        <v>0</v>
      </c>
      <c r="I30">
        <f>+E30*'Step 2 - Plan Cost Estimator'!$C$45</f>
        <v>0</v>
      </c>
      <c r="K30">
        <f>+C31*'Step 2 - Plan Cost Estimator'!$C$46</f>
        <v>0</v>
      </c>
      <c r="L30">
        <f>+D31*'Step 2 - Plan Cost Estimator'!$C$46</f>
        <v>0</v>
      </c>
      <c r="M30">
        <f>+E31*'Step 2 - Plan Cost Estimator'!$C$46</f>
        <v>0</v>
      </c>
      <c r="O30">
        <f>+C32*'Step 2 - Plan Cost Estimator'!$C$47</f>
        <v>0</v>
      </c>
      <c r="P30">
        <f>+D32*'Step 2 - Plan Cost Estimator'!$C$47</f>
        <v>0</v>
      </c>
      <c r="Q30">
        <f>+E32*'Step 2 - Plan Cost Estimator'!$C$47</f>
        <v>0</v>
      </c>
    </row>
    <row r="31" spans="2:18" x14ac:dyDescent="0.2">
      <c r="B31" s="19" t="s">
        <v>59</v>
      </c>
      <c r="C31" s="3">
        <v>100</v>
      </c>
      <c r="D31" s="3">
        <v>200</v>
      </c>
      <c r="E31" s="15">
        <v>0</v>
      </c>
    </row>
    <row r="32" spans="2:18" x14ac:dyDescent="0.2">
      <c r="B32" s="19" t="s">
        <v>60</v>
      </c>
      <c r="C32" s="3">
        <v>100</v>
      </c>
      <c r="D32" s="3">
        <v>200</v>
      </c>
      <c r="E32" s="15">
        <v>0</v>
      </c>
    </row>
    <row r="33" spans="2:17" x14ac:dyDescent="0.2">
      <c r="C33" s="3"/>
      <c r="D33" s="3"/>
      <c r="E33" s="3"/>
    </row>
    <row r="34" spans="2:17" x14ac:dyDescent="0.2">
      <c r="B34" s="19" t="s">
        <v>49</v>
      </c>
      <c r="C34" s="16">
        <f>+E34*(1-$C$11)</f>
        <v>600.00000000000011</v>
      </c>
      <c r="D34" s="16">
        <f>+E34*(1-$C$11)</f>
        <v>600.00000000000011</v>
      </c>
      <c r="E34" s="16">
        <v>2000</v>
      </c>
      <c r="G34">
        <f>+'Step 2 - Plan Cost Estimator'!$C$45*'Plan Data'!C34</f>
        <v>0</v>
      </c>
      <c r="H34">
        <f>+'Step 2 - Plan Cost Estimator'!$C45*'Plan Data'!D34</f>
        <v>0</v>
      </c>
      <c r="I34">
        <f>+'Step 2 - Plan Cost Estimator'!$C45*'Plan Data'!E34</f>
        <v>0</v>
      </c>
      <c r="K34">
        <f>+'Step 2 - Plan Cost Estimator'!$C$46*'Plan Data'!C35</f>
        <v>0</v>
      </c>
      <c r="L34">
        <f>+'Step 2 - Plan Cost Estimator'!$C46*'Plan Data'!D35</f>
        <v>0</v>
      </c>
      <c r="M34">
        <f>+'Step 2 - Plan Cost Estimator'!$C46*'Plan Data'!E35</f>
        <v>0</v>
      </c>
      <c r="O34">
        <f>+'Step 2 - Plan Cost Estimator'!$C$47*'Plan Data'!C36</f>
        <v>0</v>
      </c>
      <c r="P34">
        <f>+'Step 2 - Plan Cost Estimator'!$C47*'Plan Data'!D36</f>
        <v>0</v>
      </c>
      <c r="Q34">
        <f>+'Step 2 - Plan Cost Estimator'!$C47*'Plan Data'!E36</f>
        <v>0</v>
      </c>
    </row>
    <row r="35" spans="2:17" x14ac:dyDescent="0.2">
      <c r="B35" t="s">
        <v>50</v>
      </c>
      <c r="C35" s="16">
        <f t="shared" ref="C35:C36" si="2">+E35*(1-$C$11)</f>
        <v>600.00000000000011</v>
      </c>
      <c r="D35" s="16">
        <f>+E35*(1-$C$11)</f>
        <v>600.00000000000011</v>
      </c>
      <c r="E35" s="16">
        <v>2000</v>
      </c>
    </row>
    <row r="36" spans="2:17" x14ac:dyDescent="0.2">
      <c r="B36" t="s">
        <v>51</v>
      </c>
      <c r="C36" s="16">
        <f t="shared" si="2"/>
        <v>600.00000000000011</v>
      </c>
      <c r="D36" s="16">
        <f>+E36*(1-$C$11)</f>
        <v>600.00000000000011</v>
      </c>
      <c r="E36" s="16">
        <f>+E34</f>
        <v>2000</v>
      </c>
    </row>
    <row r="38" spans="2:17" x14ac:dyDescent="0.2">
      <c r="B38" t="s">
        <v>34</v>
      </c>
      <c r="C38" s="16">
        <v>9000</v>
      </c>
      <c r="D38" s="16">
        <v>9000</v>
      </c>
      <c r="E38" s="16">
        <v>9000</v>
      </c>
      <c r="G38">
        <f>+'Step 2 - Plan Cost Estimator'!$C55*'Plan Data'!C38</f>
        <v>0</v>
      </c>
      <c r="H38">
        <f>+'Step 2 - Plan Cost Estimator'!$C55*'Plan Data'!D38</f>
        <v>0</v>
      </c>
      <c r="I38">
        <f>+'Step 2 - Plan Cost Estimator'!$C55*'Plan Data'!E38</f>
        <v>0</v>
      </c>
      <c r="K38">
        <f>+'Step 2 - Plan Cost Estimator'!$C56*'Plan Data'!C39</f>
        <v>0</v>
      </c>
      <c r="L38">
        <f>+'Step 2 - Plan Cost Estimator'!$C56*'Plan Data'!D39</f>
        <v>0</v>
      </c>
      <c r="M38">
        <f>+'Step 2 - Plan Cost Estimator'!$C56*'Plan Data'!E39</f>
        <v>0</v>
      </c>
      <c r="O38">
        <f>+'Step 2 - Plan Cost Estimator'!$C57*'Plan Data'!C40</f>
        <v>0</v>
      </c>
      <c r="P38">
        <f>+'Step 2 - Plan Cost Estimator'!$C57*'Plan Data'!D40</f>
        <v>0</v>
      </c>
      <c r="Q38">
        <f>+'Step 2 - Plan Cost Estimator'!$C57*'Plan Data'!E40</f>
        <v>0</v>
      </c>
    </row>
    <row r="39" spans="2:17" x14ac:dyDescent="0.2">
      <c r="B39" t="s">
        <v>35</v>
      </c>
      <c r="C39" s="16">
        <v>9000</v>
      </c>
      <c r="D39" s="16">
        <f>+D38</f>
        <v>9000</v>
      </c>
      <c r="E39" s="16">
        <v>9000</v>
      </c>
    </row>
    <row r="40" spans="2:17" x14ac:dyDescent="0.2">
      <c r="B40" t="s">
        <v>36</v>
      </c>
      <c r="C40" s="16">
        <f>+C39</f>
        <v>9000</v>
      </c>
      <c r="D40" s="16">
        <f>+D39</f>
        <v>9000</v>
      </c>
      <c r="E40" s="16">
        <v>9000</v>
      </c>
    </row>
    <row r="41" spans="2:17" x14ac:dyDescent="0.2">
      <c r="C41" s="16"/>
      <c r="D41" s="16"/>
      <c r="E41" s="16"/>
    </row>
    <row r="42" spans="2:17" x14ac:dyDescent="0.2">
      <c r="B42" t="s">
        <v>37</v>
      </c>
      <c r="C42" s="16">
        <v>3500</v>
      </c>
      <c r="D42" s="16">
        <v>3500</v>
      </c>
      <c r="E42" s="16">
        <f>+C42</f>
        <v>3500</v>
      </c>
      <c r="G42">
        <f>+'Step 2 - Plan Cost Estimator'!$C61*'Plan Data'!C42</f>
        <v>0</v>
      </c>
      <c r="H42">
        <f>+'Step 2 - Plan Cost Estimator'!$C61*'Plan Data'!D42</f>
        <v>0</v>
      </c>
      <c r="I42">
        <f>+'Step 2 - Plan Cost Estimator'!$C61*'Plan Data'!E42</f>
        <v>0</v>
      </c>
      <c r="K42">
        <f>+'Step 2 - Plan Cost Estimator'!$C62*'Plan Data'!C43</f>
        <v>0</v>
      </c>
      <c r="L42">
        <f>+'Step 2 - Plan Cost Estimator'!$C62*'Plan Data'!D43</f>
        <v>0</v>
      </c>
      <c r="M42">
        <f>+'Step 2 - Plan Cost Estimator'!$C62*'Plan Data'!E43</f>
        <v>0</v>
      </c>
      <c r="O42">
        <f>+'Step 2 - Plan Cost Estimator'!$C63*'Plan Data'!C44</f>
        <v>0</v>
      </c>
      <c r="P42">
        <f>+'Step 2 - Plan Cost Estimator'!$C63*'Plan Data'!D44</f>
        <v>0</v>
      </c>
      <c r="Q42">
        <f>+'Step 2 - Plan Cost Estimator'!$C63*'Plan Data'!E44</f>
        <v>0</v>
      </c>
    </row>
    <row r="43" spans="2:17" x14ac:dyDescent="0.2">
      <c r="B43" t="s">
        <v>38</v>
      </c>
      <c r="C43" s="16">
        <f>+C42</f>
        <v>3500</v>
      </c>
      <c r="D43" s="16">
        <f>+D42</f>
        <v>3500</v>
      </c>
      <c r="E43" s="16">
        <f t="shared" ref="E43:E44" si="3">+C43</f>
        <v>3500</v>
      </c>
    </row>
    <row r="44" spans="2:17" x14ac:dyDescent="0.2">
      <c r="B44" t="s">
        <v>39</v>
      </c>
      <c r="C44" s="16">
        <f>+C42</f>
        <v>3500</v>
      </c>
      <c r="D44" s="16">
        <f>+D42</f>
        <v>3500</v>
      </c>
      <c r="E44" s="16">
        <f t="shared" si="3"/>
        <v>3500</v>
      </c>
      <c r="H44" s="11"/>
    </row>
    <row r="46" spans="2:17" x14ac:dyDescent="0.2">
      <c r="B46" s="19"/>
      <c r="C46" s="16"/>
      <c r="D46" s="16"/>
      <c r="E46" s="16"/>
    </row>
    <row r="47" spans="2:17" x14ac:dyDescent="0.2">
      <c r="B47" s="19"/>
      <c r="C47" s="16"/>
      <c r="D47" s="16"/>
      <c r="E47" s="16"/>
    </row>
    <row r="48" spans="2:17" x14ac:dyDescent="0.2">
      <c r="B48" s="19"/>
      <c r="C48" s="16"/>
      <c r="D48" s="16"/>
      <c r="E48" s="16"/>
      <c r="G48" s="11"/>
    </row>
    <row r="49" spans="1:17" x14ac:dyDescent="0.2">
      <c r="B49" s="5"/>
      <c r="G49" s="11"/>
    </row>
    <row r="50" spans="1:17" ht="15.75" x14ac:dyDescent="0.25">
      <c r="B50" s="5" t="s">
        <v>62</v>
      </c>
      <c r="C50" s="1"/>
      <c r="D50" s="1"/>
      <c r="E50" s="1"/>
      <c r="F50" s="1"/>
      <c r="G50">
        <f>+G38+G42+G46+G19+G28+G34+'Step 2 - Plan Cost Estimator'!F73+'Step 2 - Plan Cost Estimator'!F68</f>
        <v>0</v>
      </c>
      <c r="H50">
        <f>+H38+H42+H46+H19+H28+H34+'Step 2 - Plan Cost Estimator'!G73+'Step 2 - Plan Cost Estimator'!G68</f>
        <v>0</v>
      </c>
      <c r="I50">
        <f>+I38+I42+I46+I19+I28+I34+'Step 2 - Plan Cost Estimator'!H73+'Step 2 - Plan Cost Estimator'!H68</f>
        <v>0</v>
      </c>
      <c r="K50">
        <f>+K38+K42+K46+K19+K28+K34+'Step 2 - Plan Cost Estimator'!F74+'Step 2 - Plan Cost Estimator'!F69</f>
        <v>0</v>
      </c>
      <c r="L50">
        <f>+L38+L42+L46+L19+L28+L34+'Step 2 - Plan Cost Estimator'!G74+'Step 2 - Plan Cost Estimator'!G69</f>
        <v>0</v>
      </c>
      <c r="M50">
        <f>+M38+M42+M46+M19+M28+M34+'Step 2 - Plan Cost Estimator'!H74+'Step 2 - Plan Cost Estimator'!H69</f>
        <v>0</v>
      </c>
      <c r="O50">
        <f>+O38+O42+O46+O19+O28+O34+'Step 2 - Plan Cost Estimator'!F75+'Step 2 - Plan Cost Estimator'!F70</f>
        <v>0</v>
      </c>
      <c r="P50">
        <f>+P38+P42+P46+P19+P28+P34+'Step 2 - Plan Cost Estimator'!G75+'Step 2 - Plan Cost Estimator'!G70</f>
        <v>0</v>
      </c>
      <c r="Q50">
        <f>+Q38+Q42+Q46+Q19+Q28+Q34+'Step 2 - Plan Cost Estimator'!H75+'Step 2 - Plan Cost Estimator'!H70</f>
        <v>0</v>
      </c>
    </row>
    <row r="51" spans="1:17" x14ac:dyDescent="0.2">
      <c r="B51" s="5" t="s">
        <v>63</v>
      </c>
      <c r="C51" s="7"/>
      <c r="D51" s="7"/>
      <c r="E51" s="7"/>
      <c r="F51" s="7"/>
      <c r="G51" s="176">
        <f>IF(((G50-$C$9)*(1-$C$11))+G34&lt;0,0,(MAX(G50-$C$9,0))*(1-$C$11))+G34</f>
        <v>0</v>
      </c>
      <c r="H51">
        <f>IF(((H50-$D$9)*(1-$D$11))+H34&lt;0,0,((H50-$D$9)*(1-$D$11))+H34)</f>
        <v>0</v>
      </c>
      <c r="I51">
        <f>IF(((I50-$E$9)*(1-$E$11))+I34&lt;0,0,((I50-$D$9)*(1-$D$11))+I34)</f>
        <v>0</v>
      </c>
      <c r="K51" s="11">
        <f>IF(((K50-$C$9)*(1-$C$11))+K34&lt;0,0,(MAX(K50-$C$9,0))*(1-$C$11))+K34</f>
        <v>0</v>
      </c>
      <c r="L51">
        <f>IF(((L50-$D$9)*(1-$D$11))+L34&lt;0,0,((L50-$D$9)*(1-$D$11))+L34)</f>
        <v>0</v>
      </c>
      <c r="O51" s="11">
        <f>IF(((O50-$C$9)*(1-$C$11))+O34&lt;0,0,(MAX(O50-$C$9,0))*(1-$C$11))+O34</f>
        <v>0</v>
      </c>
      <c r="P51">
        <f>IF(((P50-$D$9)*(1-$D$11))+P34&lt;0,0,((P50-$D$9)*(1-$D$11))+P34)</f>
        <v>0</v>
      </c>
    </row>
    <row r="52" spans="1:17" x14ac:dyDescent="0.2">
      <c r="B52" s="5" t="s">
        <v>154</v>
      </c>
      <c r="C52" s="7"/>
      <c r="D52" s="7"/>
      <c r="E52" s="7"/>
      <c r="F52" s="7"/>
      <c r="G52">
        <f>G19+G30+G28+'Step 2 - Plan Cost Estimator'!G68</f>
        <v>0</v>
      </c>
      <c r="H52">
        <f>+H28+H19+H30</f>
        <v>0</v>
      </c>
      <c r="K52">
        <f>+K19+K30+K28+'Step 2 - Plan Cost Estimator'!G69</f>
        <v>0</v>
      </c>
      <c r="L52">
        <f>+L28+L19+L30</f>
        <v>0</v>
      </c>
      <c r="O52">
        <f>+O19+O30+O28+'Step 2 - Plan Cost Estimator'!G70</f>
        <v>0</v>
      </c>
      <c r="P52">
        <f>+P28+P19+P30</f>
        <v>0</v>
      </c>
    </row>
    <row r="53" spans="1:17" x14ac:dyDescent="0.2">
      <c r="B53" s="5" t="s">
        <v>64</v>
      </c>
      <c r="C53" s="7"/>
      <c r="D53" s="7"/>
      <c r="E53" s="7"/>
      <c r="F53" s="7"/>
      <c r="G53">
        <f>IF(G51+G52+G50+G28=0,0,(MIN(G50,C9)+G51+G52))</f>
        <v>0</v>
      </c>
      <c r="H53">
        <f>SUM(H50:H52)</f>
        <v>0</v>
      </c>
      <c r="I53">
        <f>SUM(I50:I52)</f>
        <v>0</v>
      </c>
      <c r="K53">
        <f>IF(K51+K52+K50=0,0,(MIN(K50,C9)+K51+K52))</f>
        <v>0</v>
      </c>
      <c r="L53">
        <f>SUM(L50:L52)</f>
        <v>0</v>
      </c>
      <c r="M53">
        <f>SUM(M50:M52)</f>
        <v>0</v>
      </c>
      <c r="O53">
        <f>IF(O51+O52+O50=0,0,(MIN(O50,C9)+O51+O52))</f>
        <v>0</v>
      </c>
      <c r="P53">
        <f>SUM(P50:P52)</f>
        <v>0</v>
      </c>
      <c r="Q53">
        <f>SUM(Q50:Q52)</f>
        <v>0</v>
      </c>
    </row>
    <row r="54" spans="1:17" x14ac:dyDescent="0.2">
      <c r="B54" s="5" t="s">
        <v>65</v>
      </c>
      <c r="G54" s="11">
        <f>+C12</f>
        <v>4000</v>
      </c>
      <c r="H54" s="11">
        <f>+D12</f>
        <v>6000</v>
      </c>
      <c r="I54" s="11">
        <f>+E12</f>
        <v>5500</v>
      </c>
      <c r="K54" s="11">
        <f>+C12</f>
        <v>4000</v>
      </c>
      <c r="L54" s="11">
        <f>+D12</f>
        <v>6000</v>
      </c>
      <c r="M54" s="11">
        <f>+E12</f>
        <v>5500</v>
      </c>
      <c r="O54" s="11">
        <f>+C12</f>
        <v>4000</v>
      </c>
      <c r="P54" s="11">
        <f>+D12</f>
        <v>6000</v>
      </c>
      <c r="Q54" s="11">
        <f>+E12</f>
        <v>5500</v>
      </c>
    </row>
    <row r="55" spans="1:17" x14ac:dyDescent="0.2">
      <c r="B55" s="5" t="s">
        <v>66</v>
      </c>
      <c r="G55" s="11">
        <f>MIN(G54,G53)+G28</f>
        <v>0</v>
      </c>
      <c r="H55" s="11">
        <f t="shared" ref="H55" si="4">MIN(H54,H53)</f>
        <v>0</v>
      </c>
      <c r="I55" s="11">
        <f>MIN(I54,I53)</f>
        <v>0</v>
      </c>
      <c r="K55" s="11">
        <f>MIN(K54,K53)+K28</f>
        <v>0</v>
      </c>
      <c r="L55" s="11">
        <f>MIN(L54,L53)</f>
        <v>0</v>
      </c>
      <c r="M55" s="11">
        <f>MIN(M54,M53)</f>
        <v>0</v>
      </c>
      <c r="O55" s="11">
        <f>MIN(O54,O53)+O28</f>
        <v>0</v>
      </c>
      <c r="P55" s="11">
        <f t="shared" ref="P55" si="5">MIN(P54,P53)</f>
        <v>0</v>
      </c>
      <c r="Q55" s="11">
        <f>MIN(Q54,Q53)</f>
        <v>0</v>
      </c>
    </row>
    <row r="56" spans="1:17" ht="15.75" x14ac:dyDescent="0.25">
      <c r="B56" s="8"/>
    </row>
    <row r="57" spans="1:17" x14ac:dyDescent="0.2">
      <c r="G57" s="11"/>
    </row>
    <row r="58" spans="1:17" ht="15.75" x14ac:dyDescent="0.25">
      <c r="B58" s="1" t="s">
        <v>27</v>
      </c>
      <c r="C58">
        <v>1</v>
      </c>
      <c r="D58">
        <v>2</v>
      </c>
      <c r="E58">
        <v>2</v>
      </c>
    </row>
    <row r="59" spans="1:17" ht="15.75" x14ac:dyDescent="0.25">
      <c r="A59">
        <v>1</v>
      </c>
      <c r="B59" s="1" t="s">
        <v>3</v>
      </c>
      <c r="C59" s="11">
        <f>+C9</f>
        <v>1250</v>
      </c>
      <c r="D59" s="11">
        <f>+D9</f>
        <v>2000</v>
      </c>
      <c r="E59" s="11">
        <f>+E9</f>
        <v>3500</v>
      </c>
    </row>
    <row r="60" spans="1:17" ht="15.75" x14ac:dyDescent="0.25">
      <c r="A60">
        <v>2</v>
      </c>
      <c r="B60" s="1" t="s">
        <v>4</v>
      </c>
      <c r="C60" s="11">
        <f>+C59</f>
        <v>1250</v>
      </c>
      <c r="D60" s="11">
        <f>+D59</f>
        <v>2000</v>
      </c>
      <c r="E60" s="11">
        <f>+E59</f>
        <v>3500</v>
      </c>
    </row>
    <row r="61" spans="1:17" ht="15.75" x14ac:dyDescent="0.25">
      <c r="A61">
        <v>3</v>
      </c>
      <c r="B61" s="1" t="s">
        <v>5</v>
      </c>
      <c r="C61" s="11">
        <f>+C59</f>
        <v>1250</v>
      </c>
      <c r="D61" s="11">
        <f>+D59</f>
        <v>2000</v>
      </c>
      <c r="E61" s="11">
        <f>+E59</f>
        <v>3500</v>
      </c>
    </row>
    <row r="62" spans="1:17" ht="15.75" x14ac:dyDescent="0.25">
      <c r="A62">
        <v>4</v>
      </c>
      <c r="B62" s="2" t="s">
        <v>6</v>
      </c>
      <c r="C62" s="11">
        <f>+C59</f>
        <v>1250</v>
      </c>
      <c r="D62" s="11">
        <f>+D59</f>
        <v>2000</v>
      </c>
      <c r="E62" s="11">
        <f>+E59</f>
        <v>3500</v>
      </c>
    </row>
    <row r="64" spans="1:17" ht="15.75" x14ac:dyDescent="0.25">
      <c r="B64" s="1" t="s">
        <v>28</v>
      </c>
      <c r="C64">
        <v>1</v>
      </c>
      <c r="D64">
        <v>2</v>
      </c>
      <c r="E64">
        <v>2</v>
      </c>
    </row>
    <row r="65" spans="1:7" ht="15.75" x14ac:dyDescent="0.25">
      <c r="A65">
        <v>1</v>
      </c>
      <c r="B65" s="1" t="s">
        <v>3</v>
      </c>
      <c r="C65" s="11">
        <f>+C12</f>
        <v>4000</v>
      </c>
      <c r="D65" s="11">
        <f>+D12</f>
        <v>6000</v>
      </c>
      <c r="E65" s="11">
        <f>+E12</f>
        <v>5500</v>
      </c>
    </row>
    <row r="66" spans="1:7" ht="15.75" x14ac:dyDescent="0.25">
      <c r="A66">
        <v>2</v>
      </c>
      <c r="B66" s="1" t="s">
        <v>4</v>
      </c>
      <c r="C66" s="11">
        <f>+C65</f>
        <v>4000</v>
      </c>
      <c r="D66" s="11">
        <f>+D65</f>
        <v>6000</v>
      </c>
      <c r="E66" s="11">
        <f>+E65</f>
        <v>5500</v>
      </c>
    </row>
    <row r="67" spans="1:7" ht="15.75" x14ac:dyDescent="0.25">
      <c r="A67">
        <v>3</v>
      </c>
      <c r="B67" s="1" t="s">
        <v>5</v>
      </c>
      <c r="C67" s="11">
        <f>+C65</f>
        <v>4000</v>
      </c>
      <c r="D67" s="11">
        <f>+D65</f>
        <v>6000</v>
      </c>
      <c r="E67" s="11">
        <f>+E65</f>
        <v>5500</v>
      </c>
    </row>
    <row r="68" spans="1:7" ht="15.75" x14ac:dyDescent="0.25">
      <c r="A68">
        <v>4</v>
      </c>
      <c r="B68" s="2" t="s">
        <v>6</v>
      </c>
      <c r="C68" s="11">
        <f>+C65</f>
        <v>4000</v>
      </c>
      <c r="D68" s="11">
        <f>+D65</f>
        <v>6000</v>
      </c>
      <c r="E68" s="11">
        <f>+E65</f>
        <v>5500</v>
      </c>
    </row>
    <row r="71" spans="1:7" x14ac:dyDescent="0.2">
      <c r="C71" t="s">
        <v>17</v>
      </c>
    </row>
    <row r="72" spans="1:7" x14ac:dyDescent="0.2">
      <c r="B72" s="5" t="s">
        <v>14</v>
      </c>
      <c r="C72" s="9">
        <v>1</v>
      </c>
      <c r="D72" s="9">
        <v>2</v>
      </c>
      <c r="E72" s="9">
        <v>2</v>
      </c>
      <c r="F72" s="9"/>
      <c r="G72" s="9"/>
    </row>
    <row r="73" spans="1:7" ht="15.75" x14ac:dyDescent="0.25">
      <c r="A73" s="10">
        <v>1</v>
      </c>
      <c r="B73" s="1" t="s">
        <v>3</v>
      </c>
      <c r="C73" s="7">
        <v>206.89</v>
      </c>
      <c r="D73" s="7">
        <v>113.36</v>
      </c>
      <c r="E73" s="7">
        <v>0</v>
      </c>
      <c r="F73" s="7"/>
      <c r="G73" s="7"/>
    </row>
    <row r="74" spans="1:7" ht="15.75" x14ac:dyDescent="0.25">
      <c r="A74" s="10">
        <v>2</v>
      </c>
      <c r="B74" s="1" t="s">
        <v>4</v>
      </c>
      <c r="C74" s="7">
        <v>634.08000000000004</v>
      </c>
      <c r="D74" s="7">
        <v>432.13</v>
      </c>
      <c r="E74" s="7">
        <v>301.75</v>
      </c>
      <c r="F74" s="7"/>
      <c r="G74" s="7"/>
    </row>
    <row r="75" spans="1:7" ht="15.75" x14ac:dyDescent="0.25">
      <c r="A75" s="10">
        <v>3</v>
      </c>
      <c r="B75" s="1" t="s">
        <v>5</v>
      </c>
      <c r="C75" s="7">
        <v>387.9</v>
      </c>
      <c r="D75" s="7">
        <v>226.71</v>
      </c>
      <c r="E75" s="7">
        <v>129.22</v>
      </c>
      <c r="F75" s="7"/>
      <c r="G75" s="7"/>
    </row>
    <row r="76" spans="1:7" ht="15.75" x14ac:dyDescent="0.25">
      <c r="A76" s="10">
        <v>4</v>
      </c>
      <c r="B76" s="1" t="s">
        <v>6</v>
      </c>
      <c r="C76" s="7">
        <v>939.53</v>
      </c>
      <c r="D76" s="7">
        <v>625.16</v>
      </c>
      <c r="E76" s="7">
        <v>434.69</v>
      </c>
      <c r="F76" s="7"/>
      <c r="G76" s="7"/>
    </row>
  </sheetData>
  <sheetProtection selectLockedCells="1" selectUnlockedCells="1"/>
  <mergeCells count="4">
    <mergeCell ref="K23:M23"/>
    <mergeCell ref="O23:Q23"/>
    <mergeCell ref="K14:M14"/>
    <mergeCell ref="O14:Q14"/>
  </mergeCells>
  <phoneticPr fontId="3" type="noConversion"/>
  <pageMargins left="0.75" right="0.75" top="1" bottom="1" header="0.5" footer="0.5"/>
  <pageSetup scale="61" orientation="portrait" r:id="rId1"/>
  <headerFooter alignWithMargins="0">
    <oddHeader>&amp;C&amp;F</oddHeader>
    <oddFooter>&amp;R&amp;F, &amp;A</oddFooter>
  </headerFooter>
  <ignoredErrors>
    <ignoredError sqref="O26" formula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3:K22"/>
  <sheetViews>
    <sheetView showGridLines="0" zoomScaleNormal="100" workbookViewId="0">
      <selection activeCell="E20" sqref="E20"/>
    </sheetView>
  </sheetViews>
  <sheetFormatPr defaultColWidth="8.7109375" defaultRowHeight="12.75" x14ac:dyDescent="0.2"/>
  <cols>
    <col min="1" max="3" width="8.7109375" style="22"/>
    <col min="4" max="4" width="19.28515625" style="22" customWidth="1"/>
    <col min="5" max="5" width="39" style="22" customWidth="1"/>
    <col min="6" max="16384" width="8.7109375" style="22"/>
  </cols>
  <sheetData>
    <row r="3" spans="2:11" x14ac:dyDescent="0.2">
      <c r="B3" s="23"/>
    </row>
    <row r="6" spans="2:11" ht="13.5" thickBot="1" x14ac:dyDescent="0.25"/>
    <row r="7" spans="2:11" ht="13.5" thickTop="1" x14ac:dyDescent="0.2">
      <c r="B7" s="24"/>
      <c r="C7" s="25"/>
      <c r="D7" s="25"/>
      <c r="E7" s="25"/>
      <c r="F7" s="25"/>
      <c r="G7" s="25"/>
      <c r="H7" s="25"/>
      <c r="I7" s="25"/>
      <c r="J7" s="25"/>
      <c r="K7" s="26"/>
    </row>
    <row r="8" spans="2:11" ht="18.600000000000001" customHeight="1" x14ac:dyDescent="0.2">
      <c r="B8" s="27"/>
      <c r="C8" s="85" t="s">
        <v>85</v>
      </c>
      <c r="K8" s="28"/>
    </row>
    <row r="9" spans="2:11" ht="18.600000000000001" customHeight="1" x14ac:dyDescent="0.2">
      <c r="B9" s="27"/>
      <c r="K9" s="28"/>
    </row>
    <row r="10" spans="2:11" ht="18.600000000000001" customHeight="1" x14ac:dyDescent="0.25">
      <c r="B10" s="27"/>
      <c r="C10" s="29" t="s">
        <v>46</v>
      </c>
      <c r="K10" s="28"/>
    </row>
    <row r="11" spans="2:11" s="101" customFormat="1" ht="38.25" customHeight="1" x14ac:dyDescent="0.2">
      <c r="B11" s="181"/>
      <c r="C11" s="182" t="s">
        <v>47</v>
      </c>
      <c r="K11" s="183"/>
    </row>
    <row r="12" spans="2:11" s="101" customFormat="1" ht="38.25" customHeight="1" x14ac:dyDescent="0.2">
      <c r="B12" s="181"/>
      <c r="C12" s="202" t="s">
        <v>160</v>
      </c>
      <c r="D12" s="202"/>
      <c r="E12" s="202"/>
      <c r="F12" s="202"/>
      <c r="G12" s="202"/>
      <c r="H12" s="202"/>
      <c r="I12" s="202"/>
      <c r="J12" s="202"/>
      <c r="K12" s="203"/>
    </row>
    <row r="13" spans="2:11" s="101" customFormat="1" ht="38.25" customHeight="1" x14ac:dyDescent="0.2">
      <c r="B13" s="181"/>
      <c r="C13" s="202" t="s">
        <v>155</v>
      </c>
      <c r="D13" s="202"/>
      <c r="E13" s="202"/>
      <c r="F13" s="202"/>
      <c r="G13" s="202"/>
      <c r="H13" s="202"/>
      <c r="I13" s="202"/>
      <c r="J13" s="202"/>
      <c r="K13" s="203"/>
    </row>
    <row r="14" spans="2:11" s="101" customFormat="1" ht="38.25" customHeight="1" x14ac:dyDescent="0.2">
      <c r="B14" s="181"/>
      <c r="C14" s="202" t="s">
        <v>157</v>
      </c>
      <c r="D14" s="202"/>
      <c r="E14" s="202"/>
      <c r="F14" s="202"/>
      <c r="G14" s="202"/>
      <c r="H14" s="202"/>
      <c r="I14" s="202"/>
      <c r="J14" s="202"/>
      <c r="K14" s="203"/>
    </row>
    <row r="15" spans="2:11" s="101" customFormat="1" ht="38.25" customHeight="1" x14ac:dyDescent="0.2">
      <c r="B15" s="181"/>
      <c r="C15" s="202" t="s">
        <v>158</v>
      </c>
      <c r="D15" s="202"/>
      <c r="E15" s="202"/>
      <c r="F15" s="202"/>
      <c r="G15" s="202"/>
      <c r="H15" s="202"/>
      <c r="I15" s="202"/>
      <c r="J15" s="202"/>
      <c r="K15" s="203"/>
    </row>
    <row r="16" spans="2:11" s="101" customFormat="1" ht="38.25" customHeight="1" x14ac:dyDescent="0.2">
      <c r="B16" s="181"/>
      <c r="C16" s="202" t="s">
        <v>159</v>
      </c>
      <c r="D16" s="202"/>
      <c r="E16" s="202"/>
      <c r="F16" s="202"/>
      <c r="G16" s="202"/>
      <c r="H16" s="202"/>
      <c r="I16" s="202"/>
      <c r="J16" s="202"/>
      <c r="K16" s="203"/>
    </row>
    <row r="17" spans="1:11" s="101" customFormat="1" ht="17.25" customHeight="1" thickBot="1" x14ac:dyDescent="0.25">
      <c r="B17" s="100"/>
      <c r="C17" s="204"/>
      <c r="D17" s="204"/>
      <c r="E17" s="204"/>
      <c r="F17" s="204"/>
      <c r="G17" s="204"/>
      <c r="H17" s="204"/>
      <c r="I17" s="204"/>
      <c r="J17" s="204"/>
      <c r="K17" s="205"/>
    </row>
    <row r="18" spans="1:11" ht="13.5" thickTop="1" x14ac:dyDescent="0.2"/>
    <row r="20" spans="1:11" x14ac:dyDescent="0.2">
      <c r="A20" s="30"/>
      <c r="B20" s="30"/>
      <c r="C20" s="30"/>
      <c r="D20" s="31"/>
      <c r="E20" s="31"/>
      <c r="F20" s="31"/>
      <c r="G20" s="30"/>
      <c r="H20" s="30"/>
      <c r="I20" s="30"/>
    </row>
    <row r="21" spans="1:11" x14ac:dyDescent="0.2">
      <c r="B21" s="32"/>
      <c r="C21" s="32"/>
      <c r="D21" s="33"/>
      <c r="E21" s="33"/>
      <c r="F21" s="33"/>
      <c r="G21" s="34"/>
      <c r="H21" s="34"/>
      <c r="I21" s="34"/>
    </row>
    <row r="22" spans="1:11" x14ac:dyDescent="0.2">
      <c r="E22" s="35"/>
      <c r="F22" s="33"/>
      <c r="G22" s="34"/>
      <c r="I22" s="34"/>
    </row>
  </sheetData>
  <sheetProtection selectLockedCells="1" selectUnlockedCells="1"/>
  <mergeCells count="6">
    <mergeCell ref="C12:K12"/>
    <mergeCell ref="C13:K13"/>
    <mergeCell ref="C17:K17"/>
    <mergeCell ref="C16:K16"/>
    <mergeCell ref="C14:K14"/>
    <mergeCell ref="C15:K15"/>
  </mergeCells>
  <pageMargins left="0.7" right="0.7" top="0.75" bottom="0.75" header="0.3" footer="0.3"/>
  <pageSetup scale="8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haredContentType xmlns="Microsoft.SharePoint.Taxonomy.ContentTypeSync" SourceId="a58b22f9-7ef4-4d1f-a56c-f9db9b8bdb93" ContentTypeId="0x010100A65F19E71A0AEC489AD1D0B3B6E6E79C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BS_Notes xmlns="5682a1c1-2fed-4a1b-8c3e-0f832bd50c4c" xsi:nil="true"/>
    <GBS_RequestReview_ID xmlns="5682a1c1-2fed-4a1b-8c3e-0f832bd50c4c" xsi:nil="true"/>
    <GBS_BenefitPoint_Plan_ID xmlns="5682a1c1-2fed-4a1b-8c3e-0f832bd50c4c" xsi:nil="true"/>
    <GBS_Destruction_Date xmlns="5682a1c1-2fed-4a1b-8c3e-0f832bd50c4c" xsi:nil="true"/>
    <GBS_Active_With_Client xmlns="5682a1c1-2fed-4a1b-8c3e-0f832bd50c4c">false</GBS_Active_With_Client>
    <GBS_Year_From xmlns="5682a1c1-2fed-4a1b-8c3e-0f832bd50c4c">2018-01-01T06:00:00+00:00</GBS_Year_From>
    <o9c7d75ab18e4097835bad5ef13865d0 xmlns="5682a1c1-2fed-4a1b-8c3e-0f832bd50c4c">
      <Terms xmlns="http://schemas.microsoft.com/office/infopath/2007/PartnerControls">
        <TermInfo xmlns="http://schemas.microsoft.com/office/infopath/2007/PartnerControls">
          <TermName xmlns="http://schemas.microsoft.com/office/infopath/2007/PartnerControls">Employee Communications</TermName>
          <TermId xmlns="http://schemas.microsoft.com/office/infopath/2007/PartnerControls">32b0dc18-8087-45cb-ad1b-b712ac45094c</TermId>
        </TermInfo>
      </Terms>
    </o9c7d75ab18e4097835bad5ef13865d0>
    <c15af026e3e14211918b0eb59fa49ffd xmlns="5682a1c1-2fed-4a1b-8c3e-0f832bd50c4c">
      <Terms xmlns="http://schemas.microsoft.com/office/infopath/2007/PartnerControls">
        <TermInfo xmlns="http://schemas.microsoft.com/office/infopath/2007/PartnerControls">
          <TermName xmlns="http://schemas.microsoft.com/office/infopath/2007/PartnerControls">Confidential</TermName>
          <TermId xmlns="http://schemas.microsoft.com/office/infopath/2007/PartnerControls">87d62963-105f-4fc5-8b79-2f14989d12d4</TermId>
        </TermInfo>
      </Terms>
    </c15af026e3e14211918b0eb59fa49ffd>
    <GBS_Account_Text xmlns="5682a1c1-2fed-4a1b-8c3e-0f832bd50c4c">Southwestern University</GBS_Account_Text>
    <GBS_MarketingGroup_Text xmlns="5682a1c1-2fed-4a1b-8c3e-0f832bd50c4c" xsi:nil="true"/>
    <GBS_LegalCaseClosed_Date xmlns="5682a1c1-2fed-4a1b-8c3e-0f832bd50c4c" xsi:nil="true"/>
    <d0413f1037f04561847af123e823da1d xmlns="5682a1c1-2fed-4a1b-8c3e-0f832bd50c4c">
      <Terms xmlns="http://schemas.microsoft.com/office/infopath/2007/PartnerControls">
        <TermInfo xmlns="http://schemas.microsoft.com/office/infopath/2007/PartnerControls">
          <TermName xmlns="http://schemas.microsoft.com/office/infopath/2007/PartnerControls">Open Enrollment Presentation</TermName>
          <TermId xmlns="http://schemas.microsoft.com/office/infopath/2007/PartnerControls">7b40e0d9-d778-4a88-a322-5c29ee2ad054</TermId>
        </TermInfo>
      </Terms>
    </d0413f1037f04561847af123e823da1d>
    <GBS_BenefitPoint_ID_Text xmlns="5682a1c1-2fed-4a1b-8c3e-0f832bd50c4c">1575524</GBS_BenefitPoint_ID_Text>
    <GBS_MoveDate xmlns="5682a1c1-2fed-4a1b-8c3e-0f832bd50c4c" xsi:nil="true"/>
    <TaxCatchAll xmlns="5682a1c1-2fed-4a1b-8c3e-0f832bd50c4c">
      <Value>3994</Value>
      <Value>4055</Value>
      <Value>3990</Value>
      <Value>4456</Value>
      <Value>4004</Value>
      <Value>4020</Value>
      <Value>3909</Value>
      <Value>3845</Value>
      <Value>4065</Value>
    </TaxCatchAll>
    <GBS_Salesforce_ID_Text xmlns="5682a1c1-2fed-4a1b-8c3e-0f832bd50c4c">001C000000n68FIIAY</GBS_Salesforce_ID_Text>
    <GBS_Final_Review_Date xmlns="5682a1c1-2fed-4a1b-8c3e-0f832bd50c4c" xsi:nil="true"/>
    <GBS_Branch_Text xmlns="5682a1c1-2fed-4a1b-8c3e-0f832bd50c4c">Austin</GBS_Branch_Text>
    <GBS_LegalCaseOpen_Date xmlns="5682a1c1-2fed-4a1b-8c3e-0f832bd50c4c" xsi:nil="true"/>
    <GBS_Year_To xmlns="5682a1c1-2fed-4a1b-8c3e-0f832bd50c4c">2018-12-31T06:00:00+00:00</GBS_Year_To>
    <GBS_Received_Date xmlns="5682a1c1-2fed-4a1b-8c3e-0f832bd50c4c" xsi:nil="true"/>
    <GBS_OCR_Batch_ID xmlns="5682a1c1-2fed-4a1b-8c3e-0f832bd50c4c" xsi:nil="true"/>
    <gec55f65e35b470a9fa7199e067ff44b xmlns="5682a1c1-2fed-4a1b-8c3e-0f832bd50c4c">
      <Terms xmlns="http://schemas.microsoft.com/office/infopath/2007/PartnerControls">
        <TermInfo xmlns="http://schemas.microsoft.com/office/infopath/2007/PartnerControls">
          <TermName xmlns="http://schemas.microsoft.com/office/infopath/2007/PartnerControls">GBS022</TermName>
          <TermId xmlns="http://schemas.microsoft.com/office/infopath/2007/PartnerControls">9b8f76a8-f8a7-4c42-92ee-6aba2ad4d853</TermId>
        </TermInfo>
      </Terms>
    </gec55f65e35b470a9fa7199e067ff44b>
    <a05c745f20b8456cbe2557b0257b875c xmlns="5682a1c1-2fed-4a1b-8c3e-0f832bd50c4c">
      <Terms xmlns="http://schemas.microsoft.com/office/infopath/2007/PartnerControls">
        <TermInfo xmlns="http://schemas.microsoft.com/office/infopath/2007/PartnerControls">
          <TermName xmlns="http://schemas.microsoft.com/office/infopath/2007/PartnerControls">#Enrollment (Open/Annual/Ongoing/New Hire/Status Change/Forms)</TermName>
          <TermId xmlns="http://schemas.microsoft.com/office/infopath/2007/PartnerControls">98d05476-156f-44a5-84b4-33ce2bd70e24</TermId>
        </TermInfo>
        <TermInfo xmlns="http://schemas.microsoft.com/office/infopath/2007/PartnerControls">
          <TermName xmlns="http://schemas.microsoft.com/office/infopath/2007/PartnerControls">#Communications (Employer to Employee, Benefit Guide)</TermName>
          <TermId xmlns="http://schemas.microsoft.com/office/infopath/2007/PartnerControls">769031b0-0695-4f51-938d-6428c356b22c</TermId>
        </TermInfo>
        <TermInfo xmlns="http://schemas.microsoft.com/office/infopath/2007/PartnerControls">
          <TermName xmlns="http://schemas.microsoft.com/office/infopath/2007/PartnerControls">#Benefit Advocate Center (BAC)</TermName>
          <TermId xmlns="http://schemas.microsoft.com/office/infopath/2007/PartnerControls">eca408de-3bf8-46ea-8e09-88291d93a3dd</TermId>
        </TermInfo>
      </Terms>
    </a05c745f20b8456cbe2557b0257b875c>
    <GBS_Peer_Reviewed xmlns="5682a1c1-2fed-4a1b-8c3e-0f832bd50c4c">true</GBS_Peer_Reviewed>
    <GBS_Contains_Financial_Information xmlns="5682a1c1-2fed-4a1b-8c3e-0f832bd50c4c">false</GBS_Contains_Financial_Information>
    <GBS_Contains_Personal_Health_Information xmlns="5682a1c1-2fed-4a1b-8c3e-0f832bd50c4c">false</GBS_Contains_Personal_Health_Information>
    <k9357af836d1486b8e1628a9e328ffd0 xmlns="5682a1c1-2fed-4a1b-8c3e-0f832bd50c4c">
      <Terms xmlns="http://schemas.microsoft.com/office/infopath/2007/PartnerControls">
        <TermInfo xmlns="http://schemas.microsoft.com/office/infopath/2007/PartnerControls">
          <TermName xmlns="http://schemas.microsoft.com/office/infopath/2007/PartnerControls">#Disclaimers</TermName>
          <TermId xmlns="http://schemas.microsoft.com/office/infopath/2007/PartnerControls">639be0d2-0769-4bc7-b884-c0548f13a037</TermId>
        </TermInfo>
        <TermInfo xmlns="http://schemas.microsoft.com/office/infopath/2007/PartnerControls">
          <TermName xmlns="http://schemas.microsoft.com/office/infopath/2007/PartnerControls">#Peer Review</TermName>
          <TermId xmlns="http://schemas.microsoft.com/office/infopath/2007/PartnerControls">bebc0c7c-944e-456b-8c85-8a82affe325b</TermId>
        </TermInfo>
      </Terms>
    </k9357af836d1486b8e1628a9e328ffd0>
    <GBS_Peer_Review_Complete xmlns="5682a1c1-2fed-4a1b-8c3e-0f832bd50c4c" xsi:nil="true"/>
    <GBS_Peer_Review_Assigned_To xmlns="5682a1c1-2fed-4a1b-8c3e-0f832bd50c4c">
      <UserInfo>
        <DisplayName/>
        <AccountId xsi:nil="true"/>
        <AccountType/>
      </UserInfo>
    </GBS_Peer_Review_Assigned_To>
    <GBS_Effective_Date xmlns="5682a1c1-2fed-4a1b-8c3e-0f832bd50c4c" xsi:nil="true"/>
    <i61a26f4dd174ba1827f50c1a6c65b62 xmlns="5682a1c1-2fed-4a1b-8c3e-0f832bd50c4c">
      <Terms xmlns="http://schemas.microsoft.com/office/infopath/2007/PartnerControls"/>
    </i61a26f4dd174ba1827f50c1a6c65b62>
    <h97589c7643541b2833c58c6e73a1bb2 xmlns="5682a1c1-2fed-4a1b-8c3e-0f832bd50c4c">
      <Terms xmlns="http://schemas.microsoft.com/office/infopath/2007/PartnerControls"/>
    </h97589c7643541b2833c58c6e73a1bb2>
    <GBS_Peer_Review_Proof xmlns="5682a1c1-2fed-4a1b-8c3e-0f832bd50c4c" xsi:nil="true"/>
    <GBS_Renewal_Date xmlns="5682a1c1-2fed-4a1b-8c3e-0f832bd50c4c" xsi:nil="true"/>
    <g8e20c559f3d4964a7ccaf612e5314cb xmlns="5682a1c1-2fed-4a1b-8c3e-0f832bd50c4c">
      <Terms xmlns="http://schemas.microsoft.com/office/infopath/2007/PartnerControls"/>
    </g8e20c559f3d4964a7ccaf612e5314cb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Employee Communication Document" ma:contentTypeID="0x010100A65F19E71A0AEC489AD1D0B3B6E6E79C00F50918D14CA3F448A4F37152F0D2AD90" ma:contentTypeVersion="41" ma:contentTypeDescription="The base content type for all GBS DMS client-related documents." ma:contentTypeScope="" ma:versionID="9b79af64323d3b9e960efeb8b624b3a9">
  <xsd:schema xmlns:xsd="http://www.w3.org/2001/XMLSchema" xmlns:xs="http://www.w3.org/2001/XMLSchema" xmlns:p="http://schemas.microsoft.com/office/2006/metadata/properties" xmlns:ns1="5682a1c1-2fed-4a1b-8c3e-0f832bd50c4c" targetNamespace="http://schemas.microsoft.com/office/2006/metadata/properties" ma:root="true" ma:fieldsID="7cc940dd10385d07c11aca964e8b329a" ns1:_="">
    <xsd:import namespace="5682a1c1-2fed-4a1b-8c3e-0f832bd50c4c"/>
    <xsd:element name="properties">
      <xsd:complexType>
        <xsd:sequence>
          <xsd:element name="documentManagement">
            <xsd:complexType>
              <xsd:all>
                <xsd:element ref="ns1:GBS_Active_With_Client" minOccurs="0"/>
                <xsd:element ref="ns1:GBS_Year_From" minOccurs="0"/>
                <xsd:element ref="ns1:GBS_Year_To" minOccurs="0"/>
                <xsd:element ref="ns1:GBS_Renewal_Date" minOccurs="0"/>
                <xsd:element ref="ns1:GBS_Effective_Date" minOccurs="0"/>
                <xsd:element ref="ns1:GBS_Contains_Financial_Information" minOccurs="0"/>
                <xsd:element ref="ns1:GBS_Contains_Personal_Health_Information" minOccurs="0"/>
                <xsd:element ref="ns1:GBS_Peer_Reviewed" minOccurs="0"/>
                <xsd:element ref="ns1:GBS_Peer_Review_Assigned_To" minOccurs="0"/>
                <xsd:element ref="ns1:GBS_Peer_Review_Complete" minOccurs="0"/>
                <xsd:element ref="ns1:GBS_Peer_Review_Proof" minOccurs="0"/>
                <xsd:element ref="ns1:GBS_Notes" minOccurs="0"/>
                <xsd:element ref="ns1:GBS_LegalCaseOpen_Date" minOccurs="0"/>
                <xsd:element ref="ns1:GBS_LegalCaseClosed_Date" minOccurs="0"/>
                <xsd:element ref="ns1:GBS_Destruction_Date" minOccurs="0"/>
                <xsd:element ref="ns1:GBS_BenefitPoint_Plan_ID" minOccurs="0"/>
                <xsd:element ref="ns1:GBS_MoveDate" minOccurs="0"/>
                <xsd:element ref="ns1:GBS_Final_Review_Date" minOccurs="0"/>
                <xsd:element ref="ns1:GBS_Received_Date" minOccurs="0"/>
                <xsd:element ref="ns1:g8e20c559f3d4964a7ccaf612e5314cb" minOccurs="0"/>
                <xsd:element ref="ns1:h97589c7643541b2833c58c6e73a1bb2" minOccurs="0"/>
                <xsd:element ref="ns1:c15af026e3e14211918b0eb59fa49ffd" minOccurs="0"/>
                <xsd:element ref="ns1:TaxCatchAll" minOccurs="0"/>
                <xsd:element ref="ns1:gec55f65e35b470a9fa7199e067ff44b" minOccurs="0"/>
                <xsd:element ref="ns1:a05c745f20b8456cbe2557b0257b875c" minOccurs="0"/>
                <xsd:element ref="ns1:o9c7d75ab18e4097835bad5ef13865d0" minOccurs="0"/>
                <xsd:element ref="ns1:TaxCatchAllLabel" minOccurs="0"/>
                <xsd:element ref="ns1:k9357af836d1486b8e1628a9e328ffd0" minOccurs="0"/>
                <xsd:element ref="ns1:i61a26f4dd174ba1827f50c1a6c65b62" minOccurs="0"/>
                <xsd:element ref="ns1:GBS_RequestReview_ID" minOccurs="0"/>
                <xsd:element ref="ns1:d0413f1037f04561847af123e823da1d" minOccurs="0"/>
                <xsd:element ref="ns1:GBS_OCR_Batch_ID" minOccurs="0"/>
                <xsd:element ref="ns1:GBS_BenefitPoint_ID_Text" minOccurs="0"/>
                <xsd:element ref="ns1:GBS_Salesforce_ID_Text" minOccurs="0"/>
                <xsd:element ref="ns1:GBS_Branch_Text" minOccurs="0"/>
                <xsd:element ref="ns1:GBS_MarketingGroup_Text" minOccurs="0"/>
                <xsd:element ref="ns1:GBS_Account_Tex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82a1c1-2fed-4a1b-8c3e-0f832bd50c4c" elementFormDefault="qualified">
    <xsd:import namespace="http://schemas.microsoft.com/office/2006/documentManagement/types"/>
    <xsd:import namespace="http://schemas.microsoft.com/office/infopath/2007/PartnerControls"/>
    <xsd:element name="GBS_Active_With_Client" ma:index="2" nillable="true" ma:displayName="Active With Client" ma:description="" ma:internalName="GBS_Active_With_Client" ma:readOnly="false">
      <xsd:simpleType>
        <xsd:restriction base="dms:Boolean"/>
      </xsd:simpleType>
    </xsd:element>
    <xsd:element name="GBS_Year_From" ma:index="3" nillable="true" ma:displayName="Applicable From" ma:default="2900-01-01T00:00:00Z" ma:description="See the file standards for applicable dates to use." ma:format="DateOnly" ma:indexed="true" ma:internalName="GBS_Year_From" ma:readOnly="false">
      <xsd:simpleType>
        <xsd:restriction base="dms:DateTime"/>
      </xsd:simpleType>
    </xsd:element>
    <xsd:element name="GBS_Year_To" ma:index="4" nillable="true" ma:displayName="Applicable To" ma:default="2900-01-01T00:00:00Z" ma:description="As relates to this document, please see your file standards for additional information." ma:format="DateOnly" ma:indexed="true" ma:internalName="GBS_Year_To" ma:readOnly="false">
      <xsd:simpleType>
        <xsd:restriction base="dms:DateTime"/>
      </xsd:simpleType>
    </xsd:element>
    <xsd:element name="GBS_Renewal_Date" ma:index="5" nillable="true" ma:displayName="Renewal Date" ma:description="Match the BenefitPoint Plan Renewal Date" ma:format="DateOnly" ma:indexed="true" ma:internalName="GBS_Renewal_Date" ma:readOnly="false">
      <xsd:simpleType>
        <xsd:restriction base="dms:DateTime"/>
      </xsd:simpleType>
    </xsd:element>
    <xsd:element name="GBS_Effective_Date" ma:index="6" nillable="true" ma:displayName="Effective Date" ma:description="See the file standards for applicable dates to use." ma:format="DateOnly" ma:indexed="true" ma:internalName="GBS_Effective_Date" ma:readOnly="false">
      <xsd:simpleType>
        <xsd:restriction base="dms:DateTime"/>
      </xsd:simpleType>
    </xsd:element>
    <xsd:element name="GBS_Contains_Financial_Information" ma:index="9" nillable="true" ma:displayName="Contains Financial Information" ma:description="" ma:internalName="GBS_Contains_Financial_Information" ma:readOnly="false">
      <xsd:simpleType>
        <xsd:restriction base="dms:Boolean"/>
      </xsd:simpleType>
    </xsd:element>
    <xsd:element name="GBS_Contains_Personal_Health_Information" ma:index="10" nillable="true" ma:displayName="Contains Personal Identifiable Information" ma:description="" ma:internalName="GBS_Contains_Personal_Health_Information" ma:readOnly="false">
      <xsd:simpleType>
        <xsd:restriction base="dms:Boolean"/>
      </xsd:simpleType>
    </xsd:element>
    <xsd:element name="GBS_Peer_Reviewed" ma:index="14" nillable="true" ma:displayName="Peer Review" ma:description="" ma:internalName="GBS_Peer_Reviewed" ma:readOnly="false">
      <xsd:simpleType>
        <xsd:restriction base="dms:Boolean"/>
      </xsd:simpleType>
    </xsd:element>
    <xsd:element name="GBS_Peer_Review_Assigned_To" ma:index="15" nillable="true" ma:displayName="Peer Review Assigned To" ma:description="Select the Person(s) responsible to peer review this document" ma:internalName="GBS_Peer_Review_Assigned_To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GBS_Peer_Review_Complete" ma:index="16" nillable="true" ma:displayName="Peer Review Complete" ma:description="" ma:format="DateOnly" ma:internalName="GBS_Peer_Review_Complete" ma:readOnly="false">
      <xsd:simpleType>
        <xsd:restriction base="dms:DateTime"/>
      </xsd:simpleType>
    </xsd:element>
    <xsd:element name="GBS_Peer_Review_Proof" ma:index="17" nillable="true" ma:displayName="Peer Review Proof" ma:description="Provide link(s) to proof or documentation on separate lines" ma:internalName="GBS_Peer_Review_Proof" ma:readOnly="false">
      <xsd:simpleType>
        <xsd:restriction base="dms:Note">
          <xsd:maxLength value="255"/>
        </xsd:restriction>
      </xsd:simpleType>
    </xsd:element>
    <xsd:element name="GBS_Notes" ma:index="18" nillable="true" ma:displayName="Notes" ma:description="As relates to this document, please see your file standards for additional information." ma:internalName="GBS_Notes" ma:readOnly="false">
      <xsd:simpleType>
        <xsd:restriction base="dms:Note">
          <xsd:maxLength value="255"/>
        </xsd:restriction>
      </xsd:simpleType>
    </xsd:element>
    <xsd:element name="GBS_LegalCaseOpen_Date" ma:index="20" nillable="true" ma:displayName="GBS Legal Case Open Date" ma:description="" ma:internalName="GBS_LegalCaseOpen_Date">
      <xsd:simpleType>
        <xsd:restriction base="dms:DateTime"/>
      </xsd:simpleType>
    </xsd:element>
    <xsd:element name="GBS_LegalCaseClosed_Date" ma:index="21" nillable="true" ma:displayName="GBS Legal Case Closed Date" ma:description="" ma:internalName="GBS_LegalCaseClosed_Date">
      <xsd:simpleType>
        <xsd:restriction base="dms:DateTime"/>
      </xsd:simpleType>
    </xsd:element>
    <xsd:element name="GBS_Destruction_Date" ma:index="22" nillable="true" ma:displayName="GBS Destruction Date" ma:description="" ma:internalName="GBS_Destruction_Date">
      <xsd:simpleType>
        <xsd:restriction base="dms:DateTime"/>
      </xsd:simpleType>
    </xsd:element>
    <xsd:element name="GBS_BenefitPoint_Plan_ID" ma:index="23" nillable="true" ma:displayName="BenefitPoint Plan ID" ma:description="The BenefitPoint Plan ID of the related BenefitPoint policy, if any." ma:internalName="GBS_BenefitPoint_Plan_ID" ma:readOnly="false">
      <xsd:simpleType>
        <xsd:restriction base="dms:Text"/>
      </xsd:simpleType>
    </xsd:element>
    <xsd:element name="GBS_MoveDate" ma:index="24" nillable="true" ma:displayName="Move Date" ma:description="" ma:format="DateOnly" ma:internalName="GBS_MoveDate" ma:readOnly="false">
      <xsd:simpleType>
        <xsd:restriction base="dms:DateTime"/>
      </xsd:simpleType>
    </xsd:element>
    <xsd:element name="GBS_Final_Review_Date" ma:index="26" nillable="true" ma:displayName="Final Review Date" ma:description="" ma:format="DateOnly" ma:internalName="GBS_Final_Review_Date" ma:readOnly="false">
      <xsd:simpleType>
        <xsd:restriction base="dms:DateTime"/>
      </xsd:simpleType>
    </xsd:element>
    <xsd:element name="GBS_Received_Date" ma:index="27" nillable="true" ma:displayName="Received Date" ma:description="The date Gallagher received this document" ma:format="DateOnly" ma:internalName="GBS_Received_Date" ma:readOnly="false">
      <xsd:simpleType>
        <xsd:restriction base="dms:DateTime"/>
      </xsd:simpleType>
    </xsd:element>
    <xsd:element name="g8e20c559f3d4964a7ccaf612e5314cb" ma:index="30" nillable="true" ma:taxonomy="true" ma:internalName="g8e20c559f3d4964a7ccaf612e5314cb" ma:taxonomyFieldName="GBS_Line_of_Coverage_Taxonomy" ma:displayName="Lines of Coverage or Plan Type" ma:readOnly="false" ma:default="" ma:fieldId="{08e20c55-9f3d-4964-a7cc-af612e5314cb}" ma:taxonomyMulti="true" ma:sspId="a58b22f9-7ef4-4d1f-a56c-f9db9b8bdb93" ma:termSetId="54ff8385-66f7-4c3d-9ebc-f6c933c5b9a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97589c7643541b2833c58c6e73a1bb2" ma:index="32" nillable="true" ma:taxonomy="true" ma:internalName="h97589c7643541b2833c58c6e73a1bb2" ma:taxonomyFieldName="GBS_Carrier_Taxonomy" ma:displayName="Carrier or Vendor" ma:readOnly="false" ma:default="" ma:fieldId="{197589c7-6435-41b2-833c-58c6e73a1bb2}" ma:taxonomyMulti="true" ma:sspId="a58b22f9-7ef4-4d1f-a56c-f9db9b8bdb93" ma:termSetId="35f0f5cb-3e51-466e-8cc8-a90572f776b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c15af026e3e14211918b0eb59fa49ffd" ma:index="33" ma:taxonomy="true" ma:internalName="c15af026e3e14211918b0eb59fa49ffd" ma:taxonomyFieldName="GBS_DataClassification" ma:displayName="Data Classifications" ma:readOnly="false" ma:default="3845;#Confidential|87d62963-105f-4fc5-8b79-2f14989d12d4" ma:fieldId="{c15af026-e3e1-4211-918b-0eb59fa49ffd}" ma:sspId="a58b22f9-7ef4-4d1f-a56c-f9db9b8bdb93" ma:termSetId="275b9a09-56d7-43b6-ac99-4006e2409ff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35" nillable="true" ma:displayName="Taxonomy Catch All Column" ma:hidden="true" ma:list="{5636b4a2-d0e3-4aea-89f9-c17a93142e93}" ma:internalName="TaxCatchAll" ma:showField="CatchAllData" ma:web="3cab96ef-0cae-48ea-b3d0-79babb4e0c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gec55f65e35b470a9fa7199e067ff44b" ma:index="36" nillable="true" ma:taxonomy="true" ma:internalName="gec55f65e35b470a9fa7199e067ff44b" ma:taxonomyFieldName="GBS_RecordCode" ma:displayName="GBS Record Codes" ma:readOnly="false" ma:default="" ma:fieldId="{0ec55f65-e35b-470a-9fa7-199e067ff44b}" ma:sspId="a58b22f9-7ef4-4d1f-a56c-f9db9b8bdb93" ma:termSetId="c32b9c43-13e2-4199-a3c3-9170e2de714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05c745f20b8456cbe2557b0257b875c" ma:index="37" ma:taxonomy="true" ma:internalName="a05c745f20b8456cbe2557b0257b875c" ma:taxonomyFieldName="GBS_Section" ma:displayName="Section" ma:readOnly="false" ma:default="" ma:fieldId="{a05c745f-20b8-456c-be25-57b0257b875c}" ma:taxonomyMulti="true" ma:sspId="a58b22f9-7ef4-4d1f-a56c-f9db9b8bdb93" ma:termSetId="c2cd482e-0e71-4df6-98ae-e3ef651305a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9c7d75ab18e4097835bad5ef13865d0" ma:index="38" nillable="true" ma:taxonomy="true" ma:internalName="o9c7d75ab18e4097835bad5ef13865d0" ma:taxonomyFieldName="GBS_ManagedPath" ma:displayName="Managed Paths" ma:readOnly="false" ma:default="" ma:fieldId="{89c7d75a-b18e-4097-835b-ad5ef13865d0}" ma:sspId="a58b22f9-7ef4-4d1f-a56c-f9db9b8bdb93" ma:termSetId="8604109f-accc-48b7-b187-ffbeee6d5b4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Label" ma:index="39" nillable="true" ma:displayName="Taxonomy Catch All Column1" ma:hidden="true" ma:list="{5636b4a2-d0e3-4aea-89f9-c17a93142e93}" ma:internalName="TaxCatchAllLabel" ma:readOnly="true" ma:showField="CatchAllDataLabel" ma:web="3cab96ef-0cae-48ea-b3d0-79babb4e0c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k9357af836d1486b8e1628a9e328ffd0" ma:index="40" nillable="true" ma:taxonomy="true" ma:internalName="k9357af836d1486b8e1628a9e328ffd0" ma:taxonomyFieldName="GBS_Mandatory_Professional_Standard_Taxonomy" ma:displayName="Mandatory Professional Standard" ma:readOnly="false" ma:default="" ma:fieldId="{49357af8-36d1-486b-8e16-28a9e328ffd0}" ma:taxonomyMulti="true" ma:sspId="a58b22f9-7ef4-4d1f-a56c-f9db9b8bdb93" ma:termSetId="cbe5b59b-ea86-4e94-81d8-76bcf608dab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61a26f4dd174ba1827f50c1a6c65b62" ma:index="43" nillable="true" ma:taxonomy="true" ma:internalName="i61a26f4dd174ba1827f50c1a6c65b62" ma:taxonomyFieldName="GBS_Account_Team_Section" ma:displayName="Account Team Section" ma:readOnly="false" ma:default="" ma:fieldId="{261a26f4-dd17-4ba1-827f-50c1a6c65b62}" ma:taxonomyMulti="true" ma:sspId="a58b22f9-7ef4-4d1f-a56c-f9db9b8bdb93" ma:termSetId="7776be62-b9d8-4eb8-a8cc-cd3bfead4dc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BS_RequestReview_ID" ma:index="46" nillable="true" ma:displayName="Request Review ID" ma:description="" ma:internalName="GBS_RequestReview_ID">
      <xsd:simpleType>
        <xsd:restriction base="dms:Text"/>
      </xsd:simpleType>
    </xsd:element>
    <xsd:element name="d0413f1037f04561847af123e823da1d" ma:index="47" nillable="true" ma:taxonomy="true" ma:internalName="d0413f1037f04561847af123e823da1d" ma:taxonomyFieldName="GBS_File_Standard" ma:displayName="File Standard" ma:indexed="true" ma:readOnly="false" ma:default="" ma:fieldId="{d0413f10-37f0-4561-847a-f123e823da1d}" ma:sspId="a58b22f9-7ef4-4d1f-a56c-f9db9b8bdb93" ma:termSetId="806a290f-10cb-4ace-954a-2da01a1817e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BS_OCR_Batch_ID" ma:index="48" nillable="true" ma:displayName="GBS OCR Batch ID" ma:description="GBS OCR Batch ID" ma:internalName="GBS_OCR_Batch_ID">
      <xsd:simpleType>
        <xsd:restriction base="dms:Text"/>
      </xsd:simpleType>
    </xsd:element>
    <xsd:element name="GBS_BenefitPoint_ID_Text" ma:index="49" nillable="true" ma:displayName="BenefitPointID" ma:description="" ma:internalName="GBS_BenefitPoint_ID_Text">
      <xsd:simpleType>
        <xsd:restriction base="dms:Text"/>
      </xsd:simpleType>
    </xsd:element>
    <xsd:element name="GBS_Salesforce_ID_Text" ma:index="50" nillable="true" ma:displayName="SalesforceID" ma:description="" ma:internalName="GBS_Salesforce_ID_Text">
      <xsd:simpleType>
        <xsd:restriction base="dms:Text"/>
      </xsd:simpleType>
    </xsd:element>
    <xsd:element name="GBS_Branch_Text" ma:index="51" nillable="true" ma:displayName="OfficeName" ma:description="" ma:internalName="GBS_Branch_Text">
      <xsd:simpleType>
        <xsd:restriction base="dms:Text"/>
      </xsd:simpleType>
    </xsd:element>
    <xsd:element name="GBS_MarketingGroup_Text" ma:index="52" nillable="true" ma:displayName="MarketingGroupName" ma:description="" ma:internalName="GBS_MarketingGroup_Text">
      <xsd:simpleType>
        <xsd:restriction base="dms:Text"/>
      </xsd:simpleType>
    </xsd:element>
    <xsd:element name="GBS_Account_Text" ma:index="53" nillable="true" ma:displayName="AccountName" ma:description="" ma:internalName="GBS_Account_Text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1" ma:displayName="Content Type"/>
        <xsd:element ref="dc:title" minOccurs="0" maxOccurs="1" ma:index="25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0978B9-DD38-4ABE-ABEF-3EDFDC3D31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F25640-9128-4BB4-B1BE-34C9BEB6C9B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5B94E43C-2960-4FE0-A241-CA958F7C9192}">
  <ds:schemaRefs>
    <ds:schemaRef ds:uri="http://purl.org/dc/elements/1.1/"/>
    <ds:schemaRef ds:uri="http://www.w3.org/XML/1998/namespace"/>
    <ds:schemaRef ds:uri="5682a1c1-2fed-4a1b-8c3e-0f832bd50c4c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78ED04D1-CC09-4975-A17E-52677BBBF9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82a1c1-2fed-4a1b-8c3e-0f832bd50c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Step 1 - Begin Here</vt:lpstr>
      <vt:lpstr>Step 2 - Plan Cost Estimator</vt:lpstr>
      <vt:lpstr>Benefits &amp; Rates Overview</vt:lpstr>
      <vt:lpstr>Plan Data</vt:lpstr>
      <vt:lpstr>Disclaimers</vt:lpstr>
      <vt:lpstr>'Step 1 - Begin Here'!Print_Area</vt:lpstr>
      <vt:lpstr>'Step 2 - Plan Cost Estimator'!Print_Area</vt:lpstr>
    </vt:vector>
  </TitlesOfParts>
  <Company>GBS - Austin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18 Southwestern Unprotected Plan Calculator.xlsm</dc:title>
  <dc:creator>Kim Taylor</dc:creator>
  <cp:lastModifiedBy>Ana Nickles</cp:lastModifiedBy>
  <cp:lastPrinted>2014-04-29T17:19:50Z</cp:lastPrinted>
  <dcterms:created xsi:type="dcterms:W3CDTF">2005-07-19T15:45:41Z</dcterms:created>
  <dcterms:modified xsi:type="dcterms:W3CDTF">2025-11-11T19:42:13Z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0x010100A65F19E71A0AEC489AD1D0B3B6E6E79C00F50918D14CA3F448A4F37152F0D2AD90</vt:lpwstr>
  </property>
  <property fmtid="{D5CDD505-2E9C-101B-9397-08002B2CF9AE}" pid="3" name="GBS_RecordCode">
    <vt:lpwstr>4055;#GBS022|9b8f76a8-f8a7-4c42-92ee-6aba2ad4d853</vt:lpwstr>
  </property>
  <property fmtid="{D5CDD505-2E9C-101B-9397-08002B2CF9AE}" pid="4" name="GBS_ManagedPath">
    <vt:lpwstr>4065;#Employee Communications|32b0dc18-8087-45cb-ad1b-b712ac45094c</vt:lpwstr>
  </property>
  <property fmtid="{D5CDD505-2E9C-101B-9397-08002B2CF9AE}" pid="5" name="GBS_File_Standard">
    <vt:lpwstr>4020;#Open Enrollment Presentation|7b40e0d9-d778-4a88-a322-5c29ee2ad054</vt:lpwstr>
  </property>
  <property fmtid="{D5CDD505-2E9C-101B-9397-08002B2CF9AE}" pid="6" name="GBS_Mandatory_Professional_Standard_Taxonomy">
    <vt:lpwstr>3990;##Disclaimers|639be0d2-0769-4bc7-b884-c0548f13a037;#3909;##Peer Review|bebc0c7c-944e-456b-8c85-8a82affe325b</vt:lpwstr>
  </property>
  <property fmtid="{D5CDD505-2E9C-101B-9397-08002B2CF9AE}" pid="7" name="GBS_DataClassification">
    <vt:lpwstr>3845;#Confidential|87d62963-105f-4fc5-8b79-2f14989d12d4</vt:lpwstr>
  </property>
  <property fmtid="{D5CDD505-2E9C-101B-9397-08002B2CF9AE}" pid="8" name="GBS_Section">
    <vt:lpwstr>4004;##Enrollment (Open/Annual/Ongoing/New Hire/Status Change/Forms)|98d05476-156f-44a5-84b4-33ce2bd70e24;#3994;##Communications (Employer to Employee, Benefit Guide)|769031b0-0695-4f51-938d-6428c356b22c;#4456;##Benefit Advocate Center (BAC)|eca408de-3bf8</vt:lpwstr>
  </property>
  <property fmtid="{D5CDD505-2E9C-101B-9397-08002B2CF9AE}" pid="9" name="GBS_Account_Team_Section">
    <vt:lpwstr/>
  </property>
  <property fmtid="{D5CDD505-2E9C-101B-9397-08002B2CF9AE}" pid="10" name="GBS_Carrier_Taxonomy">
    <vt:lpwstr/>
  </property>
  <property fmtid="{D5CDD505-2E9C-101B-9397-08002B2CF9AE}" pid="11" name="GBS_Line_of_Coverage_Taxonomy">
    <vt:lpwstr/>
  </property>
  <property fmtid="{D5CDD505-2E9C-101B-9397-08002B2CF9AE}" pid="12" name="_docset_NoMedatataSyncRequired">
    <vt:lpwstr>False</vt:lpwstr>
  </property>
</Properties>
</file>